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204" documentId="8_{71DBB35B-DF1F-4B83-BFAD-B11B71A56979}" xr6:coauthVersionLast="45" xr6:coauthVersionMax="47" xr10:uidLastSave="{3456ABAA-7B59-43BA-A95C-BFD83031A989}"/>
  <bookViews>
    <workbookView xWindow="-28920" yWindow="8085" windowWidth="29040" windowHeight="1584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H43" i="2" l="1"/>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D120" i="2" l="1"/>
  <c r="C9" i="6" s="1"/>
  <c r="G118" i="2"/>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H115" i="2" s="1"/>
  <c r="H118" i="2" s="1"/>
  <c r="C24" i="8"/>
  <c r="C25" i="8"/>
  <c r="D24" i="8"/>
  <c r="D25" i="8"/>
  <c r="E24" i="8"/>
  <c r="E25" i="8"/>
  <c r="F24" i="8"/>
  <c r="F25" i="8"/>
  <c r="H122" i="2" l="1"/>
  <c r="H120" i="2"/>
  <c r="I44" i="2"/>
  <c r="J44" i="2" s="1"/>
  <c r="G15" i="9"/>
  <c r="G20" i="9" s="1"/>
  <c r="I43" i="2"/>
  <c r="G16" i="8"/>
  <c r="D13" i="2" l="1"/>
  <c r="D135" i="2" s="1"/>
  <c r="E13" i="2"/>
  <c r="F13" i="2"/>
  <c r="C5" i="8"/>
  <c r="G13" i="2"/>
  <c r="I115" i="2"/>
  <c r="I118" i="2" s="1"/>
  <c r="I122" i="2" s="1"/>
  <c r="H14" i="8" s="1"/>
  <c r="H25" i="8" s="1"/>
  <c r="G14" i="8"/>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<sst xmlns="http://schemas.openxmlformats.org/spreadsheetml/2006/main" count="276" uniqueCount="204">
  <si>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</si>
  <si>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</si>
  <si>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</si>
  <si>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</si>
  <si>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</si>
  <si>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</si>
  <si>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</si>
  <si>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</si>
  <si>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</si>
  <si>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</si>
  <si>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</si>
  <si>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</si>
  <si>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</si>
  <si>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</si>
  <si>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</si>
  <si>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</si>
  <si>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</si>
  <si>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</si>
  <si>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</si>
  <si>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</si>
  <si>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</si>
  <si>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</si>
  <si>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</si>
  <si>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</si>
  <si>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</si>
  <si>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</si>
  <si>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</si>
  <si>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</si>
  <si>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</si>
  <si>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</si>
  <si>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</si>
  <si>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</si>
  <si>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</si>
  <si>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</si>
  <si>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</si>
  <si>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</si>
  <si>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</si>
  <si>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</si>
  <si>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</si>
  <si>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</si>
  <si>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</si>
  <si>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</si>
  <si>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</si>
  <si>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</si>
  <si>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</si>
  <si>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</si>
  <si>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</si>
  <si>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</si>
  <si>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</si>
  <si>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</si>
  <si>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</si>
  <si>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</si>
  <si>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</si>
  <si>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</si>
  <si>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</si>
  <si>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</si>
  <si>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</si>
  <si>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</si>
  <si>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</si>
  <si>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</si>
  <si>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</si>
  <si>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</si>
  <si>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</si>
  <si>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</si>
  <si>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</si>
  <si>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</si>
  <si>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</si>
  <si>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</si>
  <si>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</si>
  <si>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</si>
  <si>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</si>
  <si>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</si>
  <si>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</si>
  <si>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</si>
  <si>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</si>
  <si>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</si>
  <si>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</si>
  <si>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</si>
  <si>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</si>
  <si>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</si>
  <si>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</si>
  <si>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</si>
  <si>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</si>
  <si>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</si>
  <si>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</si>
  <si>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</si>
  <si>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</si>
  <si>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</si>
  <si>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</si>
  <si>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</si>
  <si>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</si>
  <si>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</si>
  <si>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</si>
  <si>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</si>
  <si>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</si>
  <si>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</si>
  <si>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</si>
  <si>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</si>
  <si>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</si>
  <si>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</si>
  <si>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</si>
  <si>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</si>
  <si>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</si>
  <si>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</si>
  <si>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</si>
  <si>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</si>
  <si>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</si>
  <si>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</si>
  <si>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</si>
  <si>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</si>
  <si>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</si>
  <si>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</si>
  <si>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</si>
  <si>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</si>
  <si>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</si>
  <si>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</si>
  <si>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</si>
  <si>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</si>
  <si>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</si>
  <si>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</si>
  <si>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</si>
  <si>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</si>
  <si>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</si>
  <si>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</si>
  <si>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</si>
  <si>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</si>
  <si>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</si>
  <si>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</si>
  <si>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</si>
  <si>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</si>
  <si>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</si>
  <si>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</si>
  <si>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</si>
  <si>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</si>
  <si>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</si>
  <si>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</si>
  <si>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</si>
  <si>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</si>
  <si>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</si>
  <si>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</si>
  <si>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</si>
  <si>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</si>
  <si>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</si>
  <si>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</si>
  <si>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</si>
  <si>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</si>
  <si>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</si>
  <si>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</si>
  <si>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</si>
  <si>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</si>
  <si>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</si>
  <si>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</si>
  <si>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</si>
  <si>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</si>
  <si>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</si>
  <si>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</si>
  <si>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</si>
  <si>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</si>
  <si>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</si>
  <si>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</si>
  <si>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</si>
  <si>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</si>
  <si>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</si>
  <si>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</si>
  <si>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</si>
  <si>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</si>
  <si>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</si>
  <si>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</si>
  <si>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</si>
  <si>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</si>
  <si>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</si>
  <si>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</si>
  <si>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</si>
  <si>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</si>
  <si>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</si>
  <si>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</si>
  <si>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</si>
  <si>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</si>
  <si>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</si>
  <si>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</si>
  <si>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</si>
  <si>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</si>
  <si>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</si>
  <si>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</si>
  <si>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</si>
  <si>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</si>
  <si>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</si>
  <si>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</si>
  <si>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</si>
  <si>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</si>
  <si>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</si>
  <si>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</si>
  <si>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</si>
  <si>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</si>
  <si>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</si>
  <si>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</si>
  <si>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</si>
  <si>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</si>
  <si>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Palmerston North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</si>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</sst>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1">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1106865499.9999998</v>
      </c>
      <c r="C6" s="12">
        <f ca="1">B6+Depreciation!C18+'Cash Flow'!C13</f>
        <v>1125449552.2168586</v>
      </c>
      <c r="D6" s="1">
        <f ca="1">C6+Depreciation!D18</f>
        <v>1207648236.6742854</v>
      </c>
      <c r="E6" s="1">
        <f ca="1">D6+Depreciation!E18</f>
        <v>1294022132.2078829</v>
      </c>
      <c r="F6" s="1">
        <f ca="1">E6+Depreciation!F18</f>
        <v>1384754280.8736415</v>
      </c>
      <c r="G6" s="1">
        <f ca="1">F6+Depreciation!G18</f>
        <v>1479935478.5029345</v>
      </c>
      <c r="H6" s="1">
        <f ca="1">G6+Depreciation!H18</f>
        <v>1579755289.4520824</v>
      </c>
      <c r="I6" s="1">
        <f ca="1">H6+Depreciation!I18</f>
        <v>1684410785.2076128</v>
      </c>
      <c r="J6" s="1">
        <f ca="1">I6+Depreciation!J18</f>
        <v>1794106828.6168497</v>
      </c>
      <c r="K6" s="1">
        <f ca="1">J6+Depreciation!K18</f>
        <v>1909056368.5574749</v>
      </c>
      <c r="L6" s="1">
        <f ca="1">K6+Depreciation!L18</f>
        <v>2029550011.9343309</v>
      </c>
      <c r="M6" s="1">
        <f ca="1">L6+Depreciation!M18</f>
        <v>2155823773.4484806</v>
      </c>
      <c r="N6" s="1">
        <f ca="1">M6+Depreciation!N18</f>
        <v>2288123061.0411172</v>
      </c>
      <c r="O6" s="1">
        <f ca="1">N6+Depreciation!O18</f>
        <v>2426703034.2969933</v>
      </c>
      <c r="P6" s="1">
        <f ca="1">O6+Depreciation!P18</f>
        <v>2571828976.1329145</v>
      </c>
      <c r="Q6" s="1">
        <f ca="1">P6+Depreciation!Q18</f>
        <v>2723794717.9806027</v>
      </c>
      <c r="R6" s="1">
        <f ca="1">Q6+Depreciation!R18</f>
        <v>2882888533.1956353</v>
      </c>
      <c r="S6" s="1">
        <f ca="1">R6+Depreciation!S18</f>
        <v>3049410113.3376145</v>
      </c>
      <c r="T6" s="1">
        <f ca="1">S6+Depreciation!T18</f>
        <v>3223671002.8793397</v>
      </c>
      <c r="U6" s="1">
        <f ca="1">T6+Depreciation!U18</f>
        <v>3405995050.0178175</v>
      </c>
      <c r="V6" s="1">
        <f ca="1">U6+Depreciation!V18</f>
        <v>3596761342.5161791</v>
      </c>
      <c r="W6" s="1">
        <f ca="1">V6+Depreciation!W18</f>
        <v>3796323484.2531872</v>
      </c>
      <c r="X6" s="1">
        <f ca="1">W6+Depreciation!X18</f>
        <v>4005049064.8965969</v>
      </c>
      <c r="Y6" s="1">
        <f ca="1">X6+Depreciation!Y18</f>
        <v>4223320192.9032788</v>
      </c>
      <c r="Z6" s="1">
        <f ca="1">Y6+Depreciation!Z18</f>
        <v>4451534048.3099041</v>
      </c>
      <c r="AA6" s="1">
        <f ca="1">Z6+Depreciation!AA18</f>
        <v>4690103456.0349903</v>
      </c>
      <c r="AB6" s="1">
        <f ca="1">AA6+Depreciation!AB18</f>
        <v>4939457480.438982</v>
      </c>
      <c r="AC6" s="1">
        <f ca="1">AB6+Depreciation!AC18</f>
        <v>5200042041.9158182</v>
      </c>
      <c r="AD6" s="1">
        <f ca="1">AC6+Depreciation!AD18</f>
        <v>5472320556.3171721</v>
      </c>
      <c r="AE6" s="1">
        <f ca="1">AD6+Depreciation!AE18</f>
        <v>5756774598.0392609</v>
      </c>
      <c r="AF6" s="1"/>
      <c r="AG6" s="1"/>
      <c r="AH6" s="1"/>
      <c r="AI6" s="1"/>
      <c r="AJ6" s="1"/>
      <c r="AK6" s="1"/>
      <c r="AL6" s="1"/>
      <c r="AM6" s="1"/>
      <c r="AN6" s="1"/>
      <c r="AO6" s="1"/>
      <c r="AP6" s="1"/>
    </row>
    <row r="7" spans="1:42" x14ac:dyDescent="0.35">
      <c r="A7" t="s">
        <v>12</v>
      </c>
      <c r="B7" s="1">
        <f>Depreciation!C12</f>
        <v>571193201.36634195</v>
      </c>
      <c r="C7" s="1">
        <f>Depreciation!D12</f>
        <v>591018937.92595434</v>
      </c>
      <c r="D7" s="1">
        <f>Depreciation!E12</f>
        <v>613023951.22900748</v>
      </c>
      <c r="E7" s="1">
        <f>Depreciation!F12</f>
        <v>637327413.4328444</v>
      </c>
      <c r="F7" s="1">
        <f>Depreciation!G12</f>
        <v>664051555.75458539</v>
      </c>
      <c r="G7" s="1">
        <f>Depreciation!H12</f>
        <v>693324007.25733554</v>
      </c>
      <c r="H7" s="1">
        <f>Depreciation!I12</f>
        <v>725278012.96922123</v>
      </c>
      <c r="I7" s="1">
        <f>Depreciation!J12</f>
        <v>760052660.36813509</v>
      </c>
      <c r="J7" s="1">
        <f>Depreciation!K12</f>
        <v>797793114.54221129</v>
      </c>
      <c r="K7" s="1">
        <f>Depreciation!L12</f>
        <v>838652485.78116763</v>
      </c>
      <c r="L7" s="1">
        <f>Depreciation!M12</f>
        <v>882790612.14341617</v>
      </c>
      <c r="M7" s="1">
        <f>Depreciation!N12</f>
        <v>930374332.17082214</v>
      </c>
      <c r="N7" s="1">
        <f>Depreciation!O12</f>
        <v>981577768.13412678</v>
      </c>
      <c r="O7" s="1">
        <f>Depreciation!P12</f>
        <v>1036582620.2026742</v>
      </c>
      <c r="P7" s="1">
        <f>Depreciation!Q12</f>
        <v>1095578894.7525623</v>
      </c>
      <c r="Q7" s="1">
        <f>Depreciation!R12</f>
        <v>1158764838.9914737</v>
      </c>
      <c r="R7" s="1">
        <f>Depreciation!S12</f>
        <v>1226347272.9543293</v>
      </c>
      <c r="S7" s="1">
        <f>Depreciation!T12</f>
        <v>1298541934.2811539</v>
      </c>
      <c r="T7" s="1">
        <f>Depreciation!U12</f>
        <v>1375573836.2544024</v>
      </c>
      <c r="U7" s="1">
        <f>Depreciation!V12</f>
        <v>1457678634.9422472</v>
      </c>
      <c r="V7" s="1">
        <f>Depreciation!W12</f>
        <v>1545102115.066802</v>
      </c>
      <c r="W7" s="1">
        <f>Depreciation!X12</f>
        <v>1638100596.9261596</v>
      </c>
      <c r="X7" s="1">
        <f>Depreciation!Y12</f>
        <v>1736941358.9877</v>
      </c>
      <c r="Y7" s="1">
        <f>Depreciation!Z12</f>
        <v>1841903076.738939</v>
      </c>
      <c r="Z7" s="1">
        <f>Depreciation!AA12</f>
        <v>1953276278.4036665</v>
      </c>
      <c r="AA7" s="1">
        <f>Depreciation!AB12</f>
        <v>2071363818.153368</v>
      </c>
      <c r="AB7" s="1">
        <f>Depreciation!AC12</f>
        <v>2196481367.4669771</v>
      </c>
      <c r="AC7" s="1">
        <f>Depreciation!AD12</f>
        <v>2328957925.3158808</v>
      </c>
      <c r="AD7" s="1">
        <f>Depreciation!AE12</f>
        <v>2469136347.8758407</v>
      </c>
      <c r="AE7" s="1">
        <f>Depreciation!AF12</f>
        <v>2617373898.4931264</v>
      </c>
      <c r="AF7" s="1"/>
      <c r="AG7" s="1"/>
      <c r="AH7" s="1"/>
      <c r="AI7" s="1"/>
      <c r="AJ7" s="1"/>
      <c r="AK7" s="1"/>
      <c r="AL7" s="1"/>
      <c r="AM7" s="1"/>
      <c r="AN7" s="1"/>
      <c r="AO7" s="1"/>
      <c r="AP7" s="1"/>
    </row>
    <row r="8" spans="1:42" x14ac:dyDescent="0.35">
      <c r="A8" t="s">
        <v>191</v>
      </c>
      <c r="B8" s="1">
        <f t="shared" ref="B8:AE8" si="1">B6-B7</f>
        <v>535672298.63365781</v>
      </c>
      <c r="C8" s="1">
        <f t="shared" ca="1" si="1"/>
        <v>534430614.29090428</v>
      </c>
      <c r="D8" s="1">
        <f ca="1">D6-D7</f>
        <v>594624285.44527793</v>
      </c>
      <c r="E8" s="1">
        <f t="shared" ca="1" si="1"/>
        <v>656694718.77503848</v>
      </c>
      <c r="F8" s="1">
        <f t="shared" ca="1" si="1"/>
        <v>720702725.11905611</v>
      </c>
      <c r="G8" s="1">
        <f t="shared" ca="1" si="1"/>
        <v>786611471.24559891</v>
      </c>
      <c r="H8" s="1">
        <f t="shared" ca="1" si="1"/>
        <v>854477276.48286116</v>
      </c>
      <c r="I8" s="1">
        <f t="shared" ca="1" si="1"/>
        <v>924358124.83947766</v>
      </c>
      <c r="J8" s="1">
        <f t="shared" ca="1" si="1"/>
        <v>996313714.07463837</v>
      </c>
      <c r="K8" s="1">
        <f t="shared" ca="1" si="1"/>
        <v>1070403882.7763072</v>
      </c>
      <c r="L8" s="1">
        <f t="shared" ca="1" si="1"/>
        <v>1146759399.7909148</v>
      </c>
      <c r="M8" s="1">
        <f t="shared" ca="1" si="1"/>
        <v>1225449441.2776585</v>
      </c>
      <c r="N8" s="1">
        <f t="shared" ca="1" si="1"/>
        <v>1306545292.9069905</v>
      </c>
      <c r="O8" s="1">
        <f t="shared" ca="1" si="1"/>
        <v>1390120414.0943191</v>
      </c>
      <c r="P8" s="1">
        <f t="shared" ca="1" si="1"/>
        <v>1476250081.3803523</v>
      </c>
      <c r="Q8" s="1">
        <f t="shared" ca="1" si="1"/>
        <v>1565029878.9891291</v>
      </c>
      <c r="R8" s="1">
        <f t="shared" ca="1" si="1"/>
        <v>1656541260.2413061</v>
      </c>
      <c r="S8" s="1">
        <f t="shared" ca="1" si="1"/>
        <v>1750868179.0564606</v>
      </c>
      <c r="T8" s="1">
        <f t="shared" ca="1" si="1"/>
        <v>1848097166.6249373</v>
      </c>
      <c r="U8" s="1">
        <f t="shared" ca="1" si="1"/>
        <v>1948316415.0755703</v>
      </c>
      <c r="V8" s="1">
        <f t="shared" ca="1" si="1"/>
        <v>2051659227.4493771</v>
      </c>
      <c r="W8" s="1">
        <f t="shared" ca="1" si="1"/>
        <v>2158222887.3270273</v>
      </c>
      <c r="X8" s="1">
        <f t="shared" ca="1" si="1"/>
        <v>2268107705.9088969</v>
      </c>
      <c r="Y8" s="1">
        <f t="shared" ca="1" si="1"/>
        <v>2381417116.16434</v>
      </c>
      <c r="Z8" s="1">
        <f t="shared" ca="1" si="1"/>
        <v>2498257769.9062376</v>
      </c>
      <c r="AA8" s="1">
        <f t="shared" ca="1" si="1"/>
        <v>2618739637.8816223</v>
      </c>
      <c r="AB8" s="1">
        <f t="shared" ca="1" si="1"/>
        <v>2742976112.9720049</v>
      </c>
      <c r="AC8" s="1">
        <f t="shared" ca="1" si="1"/>
        <v>2871084116.5999374</v>
      </c>
      <c r="AD8" s="1">
        <f t="shared" ca="1" si="1"/>
        <v>3003184208.4413314</v>
      </c>
      <c r="AE8" s="1">
        <f t="shared" ca="1" si="1"/>
        <v>3139400699.5461345</v>
      </c>
      <c r="AF8" s="1"/>
      <c r="AG8" s="1"/>
      <c r="AH8" s="1"/>
      <c r="AI8" s="1"/>
      <c r="AJ8" s="1"/>
      <c r="AK8" s="1"/>
      <c r="AL8" s="1"/>
      <c r="AM8" s="1"/>
      <c r="AN8" s="1"/>
      <c r="AO8" s="1"/>
      <c r="AP8" s="1"/>
    </row>
    <row r="10" spans="1:42" x14ac:dyDescent="0.35">
      <c r="A10" t="s">
        <v>17</v>
      </c>
      <c r="B10" s="1">
        <f>B8-B11</f>
        <v>503234298.63365781</v>
      </c>
      <c r="C10" s="1">
        <f ca="1">C8-C11</f>
        <v>442377312.13966322</v>
      </c>
      <c r="D10" s="1">
        <f ca="1">D8-D11</f>
        <v>450794861.60286081</v>
      </c>
      <c r="E10" s="1">
        <f t="shared" ref="E10:AE10" ca="1" si="2">E8-E11</f>
        <v>470044437.94883227</v>
      </c>
      <c r="F10" s="1">
        <f t="shared" ca="1" si="2"/>
        <v>494465669.88822967</v>
      </c>
      <c r="G10" s="1">
        <f ca="1">G8-G11</f>
        <v>525896286.92368531</v>
      </c>
      <c r="H10" s="1">
        <f t="shared" ca="1" si="2"/>
        <v>563470066.25361419</v>
      </c>
      <c r="I10" s="1">
        <f t="shared" ca="1" si="2"/>
        <v>606501503.82621551</v>
      </c>
      <c r="J10" s="1">
        <f t="shared" ca="1" si="2"/>
        <v>653689502.17366958</v>
      </c>
      <c r="K10" s="1">
        <f t="shared" ca="1" si="2"/>
        <v>703779718.37098956</v>
      </c>
      <c r="L10" s="1">
        <f t="shared" ca="1" si="2"/>
        <v>757242559.27155256</v>
      </c>
      <c r="M10" s="1">
        <f t="shared" ca="1" si="2"/>
        <v>813842154.61696017</v>
      </c>
      <c r="N10" s="1">
        <f t="shared" ca="1" si="2"/>
        <v>873210724.32600307</v>
      </c>
      <c r="O10" s="1">
        <f t="shared" ca="1" si="2"/>
        <v>934836472.88457322</v>
      </c>
      <c r="P10" s="1">
        <f t="shared" ca="1" si="2"/>
        <v>999015411.25103509</v>
      </c>
      <c r="Q10" s="1">
        <f t="shared" ca="1" si="2"/>
        <v>1066063884.6323563</v>
      </c>
      <c r="R10" s="1">
        <f t="shared" ca="1" si="2"/>
        <v>1136343985.133873</v>
      </c>
      <c r="S10" s="1">
        <f t="shared" ca="1" si="2"/>
        <v>1210256761.3475227</v>
      </c>
      <c r="T10" s="1">
        <f t="shared" ca="1" si="2"/>
        <v>1287032277.874465</v>
      </c>
      <c r="U10" s="1">
        <f t="shared" ca="1" si="2"/>
        <v>1365697292.8997397</v>
      </c>
      <c r="V10" s="1">
        <f t="shared" ca="1" si="2"/>
        <v>1446375254.0289512</v>
      </c>
      <c r="W10" s="1">
        <f t="shared" ca="1" si="2"/>
        <v>1529233509.963804</v>
      </c>
      <c r="X10" s="1">
        <f t="shared" ca="1" si="2"/>
        <v>1614457166.2879829</v>
      </c>
      <c r="Y10" s="1">
        <f t="shared" ca="1" si="2"/>
        <v>1702250588.8461654</v>
      </c>
      <c r="Z10" s="1">
        <f t="shared" ca="1" si="2"/>
        <v>1789583101.3963656</v>
      </c>
      <c r="AA10" s="1">
        <f t="shared" ca="1" si="2"/>
        <v>1873588684.6418076</v>
      </c>
      <c r="AB10" s="1">
        <f t="shared" ca="1" si="2"/>
        <v>1953809746.9417677</v>
      </c>
      <c r="AC10" s="1">
        <f t="shared" ca="1" si="2"/>
        <v>2029758075.373529</v>
      </c>
      <c r="AD10" s="1">
        <f t="shared" ca="1" si="2"/>
        <v>2100913185.4046652</v>
      </c>
      <c r="AE10" s="1">
        <f t="shared" ca="1" si="2"/>
        <v>2166720590.6649327</v>
      </c>
      <c r="AF10" s="1"/>
      <c r="AG10" s="1"/>
      <c r="AH10" s="1"/>
      <c r="AI10" s="1"/>
      <c r="AJ10" s="1"/>
      <c r="AK10" s="1"/>
      <c r="AL10" s="1"/>
      <c r="AM10" s="1"/>
      <c r="AN10" s="1"/>
      <c r="AO10" s="1"/>
    </row>
    <row r="11" spans="1:42" x14ac:dyDescent="0.35">
      <c r="A11" t="s">
        <v>9</v>
      </c>
      <c r="B11" s="1">
        <f>Assumptions!$C$20</f>
        <v>32438000</v>
      </c>
      <c r="C11" s="1">
        <f ca="1">'Debt worksheet'!D5</f>
        <v>92053302.151241094</v>
      </c>
      <c r="D11" s="1">
        <f ca="1">'Debt worksheet'!E5</f>
        <v>143829423.84241715</v>
      </c>
      <c r="E11" s="1">
        <f ca="1">'Debt worksheet'!F5</f>
        <v>186650280.82620621</v>
      </c>
      <c r="F11" s="1">
        <f ca="1">'Debt worksheet'!G5</f>
        <v>226237055.23082644</v>
      </c>
      <c r="G11" s="1">
        <f ca="1">'Debt worksheet'!H5</f>
        <v>260715184.3219136</v>
      </c>
      <c r="H11" s="1">
        <f ca="1">'Debt worksheet'!I5</f>
        <v>291007210.22924697</v>
      </c>
      <c r="I11" s="1">
        <f ca="1">'Debt worksheet'!J5</f>
        <v>317856621.01326215</v>
      </c>
      <c r="J11" s="1">
        <f ca="1">'Debt worksheet'!K5</f>
        <v>342624211.90096885</v>
      </c>
      <c r="K11" s="1">
        <f ca="1">'Debt worksheet'!L5</f>
        <v>366624164.40531766</v>
      </c>
      <c r="L11" s="1">
        <f ca="1">'Debt worksheet'!M5</f>
        <v>389516840.51936227</v>
      </c>
      <c r="M11" s="1">
        <f ca="1">'Debt worksheet'!N5</f>
        <v>411607286.66069829</v>
      </c>
      <c r="N11" s="1">
        <f ca="1">'Debt worksheet'!O5</f>
        <v>433334568.58098745</v>
      </c>
      <c r="O11" s="1">
        <f ca="1">'Debt worksheet'!P5</f>
        <v>455283941.20974588</v>
      </c>
      <c r="P11" s="1">
        <f ca="1">'Debt worksheet'!Q5</f>
        <v>477234670.12931716</v>
      </c>
      <c r="Q11" s="1">
        <f ca="1">'Debt worksheet'!R5</f>
        <v>498965994.35677278</v>
      </c>
      <c r="R11" s="1">
        <f ca="1">'Debt worksheet'!S5</f>
        <v>520197275.10743314</v>
      </c>
      <c r="S11" s="1">
        <f ca="1">'Debt worksheet'!T5</f>
        <v>540611417.70893776</v>
      </c>
      <c r="T11" s="1">
        <f ca="1">'Debt worksheet'!U5</f>
        <v>561064888.75047219</v>
      </c>
      <c r="U11" s="1">
        <f ca="1">'Debt worksheet'!V5</f>
        <v>582619122.17583072</v>
      </c>
      <c r="V11" s="1">
        <f ca="1">'Debt worksheet'!W5</f>
        <v>605283973.42042589</v>
      </c>
      <c r="W11" s="1">
        <f ca="1">'Debt worksheet'!X5</f>
        <v>628989377.36322331</v>
      </c>
      <c r="X11" s="1">
        <f ca="1">'Debt worksheet'!Y5</f>
        <v>653650539.6209141</v>
      </c>
      <c r="Y11" s="1">
        <f ca="1">'Debt worksheet'!Z5</f>
        <v>679166527.3181746</v>
      </c>
      <c r="Z11" s="1">
        <f ca="1">'Debt worksheet'!AA5</f>
        <v>708674668.50987184</v>
      </c>
      <c r="AA11" s="1">
        <f ca="1">'Debt worksheet'!AB5</f>
        <v>745150953.23981488</v>
      </c>
      <c r="AB11" s="1">
        <f ca="1">'Debt worksheet'!AC5</f>
        <v>789166366.03023732</v>
      </c>
      <c r="AC11" s="1">
        <f ca="1">'Debt worksheet'!AD5</f>
        <v>841326041.2264086</v>
      </c>
      <c r="AD11" s="1">
        <f ca="1">'Debt worksheet'!AE5</f>
        <v>902271023.03666615</v>
      </c>
      <c r="AE11" s="1">
        <f ca="1">'Debt worksheet'!AF5</f>
        <v>972680108.88120162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823600.85051696189</v>
      </c>
      <c r="D5" s="4">
        <f ca="1">'Profit and Loss'!D9</f>
        <v>10596826.206638254</v>
      </c>
      <c r="E5" s="4">
        <f ca="1">'Profit and Loss'!E9</f>
        <v>21548025.246755309</v>
      </c>
      <c r="F5" s="4">
        <f ca="1">'Profit and Loss'!F9</f>
        <v>26841912.05730154</v>
      </c>
      <c r="G5" s="4">
        <f ca="1">'Profit and Loss'!G9</f>
        <v>33978926.216464929</v>
      </c>
      <c r="H5" s="4">
        <f ca="1">'Profit and Loss'!H9</f>
        <v>40255333.539064258</v>
      </c>
      <c r="I5" s="4">
        <f ca="1">'Profit and Loss'!I9</f>
        <v>45852079.25962954</v>
      </c>
      <c r="J5" s="4">
        <f ca="1">'Profit and Loss'!J9</f>
        <v>50153805.122616455</v>
      </c>
      <c r="K5" s="4">
        <f ca="1">'Profit and Loss'!K9</f>
        <v>53209133.262200072</v>
      </c>
      <c r="L5" s="4">
        <f ca="1">'Profit and Loss'!L9</f>
        <v>56741596.023855314</v>
      </c>
      <c r="M5" s="4">
        <f ca="1">'Profit and Loss'!M9</f>
        <v>60045189.01056511</v>
      </c>
      <c r="N5" s="4">
        <f ca="1">'Profit and Loss'!N9</f>
        <v>62988285.644941434</v>
      </c>
      <c r="O5" s="4">
        <f ca="1">'Profit and Loss'!O9</f>
        <v>65427164.663813218</v>
      </c>
      <c r="P5" s="4">
        <f ca="1">'Profit and Loss'!P9</f>
        <v>68170360.847802415</v>
      </c>
      <c r="Q5" s="4">
        <f ca="1">'Profit and Loss'!Q9</f>
        <v>71238143.070344433</v>
      </c>
      <c r="R5" s="4">
        <f ca="1">'Profit and Loss'!R9</f>
        <v>74676590.225460783</v>
      </c>
      <c r="S5" s="4">
        <f ca="1">'Profit and Loss'!S9</f>
        <v>78525003.577619135</v>
      </c>
      <c r="T5" s="4">
        <f ca="1">'Profit and Loss'!T9</f>
        <v>81612757.17336604</v>
      </c>
      <c r="U5" s="4">
        <f ca="1">'Profit and Loss'!U9</f>
        <v>83737911.739870906</v>
      </c>
      <c r="V5" s="4">
        <f ca="1">'Profit and Loss'!V9</f>
        <v>85996642.565921649</v>
      </c>
      <c r="W5" s="4">
        <f ca="1">'Profit and Loss'!W9</f>
        <v>88433257.669655979</v>
      </c>
      <c r="X5" s="4">
        <f ca="1">'Profit and Loss'!X9</f>
        <v>91065936.526361093</v>
      </c>
      <c r="Y5" s="4">
        <f ca="1">'Profit and Loss'!Y9</f>
        <v>93914378.247880936</v>
      </c>
      <c r="Z5" s="4">
        <f ca="1">'Profit and Loss'!Z9</f>
        <v>93743996.463688776</v>
      </c>
      <c r="AA5" s="4">
        <f ca="1">'Profit and Loss'!AA9</f>
        <v>90719921.330415368</v>
      </c>
      <c r="AB5" s="4">
        <f ca="1">'Profit and Loss'!AB9</f>
        <v>87251071.863867372</v>
      </c>
      <c r="AC5" s="4">
        <f ca="1">'Profit and Loss'!AC9</f>
        <v>83307336.967055857</v>
      </c>
      <c r="AD5" s="4">
        <f ca="1">'Profit and Loss'!AD9</f>
        <v>78856974.742192894</v>
      </c>
      <c r="AE5" s="4">
        <f ca="1">'Profit and Loss'!AE9</f>
        <v>73866533.317593336</v>
      </c>
      <c r="AF5" s="4">
        <f ca="1">'Profit and Loss'!AF9</f>
        <v>68300768.072826803</v>
      </c>
      <c r="AG5" s="4"/>
      <c r="AH5" s="4"/>
      <c r="AI5" s="4"/>
      <c r="AJ5" s="4"/>
      <c r="AK5" s="4"/>
      <c r="AL5" s="4"/>
      <c r="AM5" s="4"/>
      <c r="AN5" s="4"/>
      <c r="AO5" s="4"/>
      <c r="AP5" s="4"/>
    </row>
    <row r="6" spans="1:42" x14ac:dyDescent="0.35">
      <c r="A6" t="s">
        <v>21</v>
      </c>
      <c r="C6" s="4">
        <f>Depreciation!C8+Depreciation!C9</f>
        <v>17760451.36634196</v>
      </c>
      <c r="D6" s="4">
        <f>Depreciation!D8+Depreciation!D9</f>
        <v>19825736.559612446</v>
      </c>
      <c r="E6" s="4">
        <f>Depreciation!E8+Depreciation!E9</f>
        <v>22005013.303053107</v>
      </c>
      <c r="F6" s="4">
        <f>Depreciation!F8+Depreciation!F9</f>
        <v>24303462.203836929</v>
      </c>
      <c r="G6" s="4">
        <f>Depreciation!G8+Depreciation!G9</f>
        <v>26724142.321740963</v>
      </c>
      <c r="H6" s="4">
        <f>Depreciation!H8+Depreciation!H9</f>
        <v>29272451.502750218</v>
      </c>
      <c r="I6" s="4">
        <f>Depreciation!I8+Depreciation!I9</f>
        <v>31954005.711885691</v>
      </c>
      <c r="J6" s="4">
        <f>Depreciation!J8+Depreciation!J9</f>
        <v>34774647.398913793</v>
      </c>
      <c r="K6" s="4">
        <f>Depreciation!K8+Depreciation!K9</f>
        <v>37740454.174076214</v>
      </c>
      <c r="L6" s="4">
        <f>Depreciation!L8+Depreciation!L9</f>
        <v>40859371.238956243</v>
      </c>
      <c r="M6" s="4">
        <f>Depreciation!M8+Depreciation!M9</f>
        <v>44138126.362248473</v>
      </c>
      <c r="N6" s="4">
        <f>Depreciation!N8+Depreciation!N9</f>
        <v>47583720.027405962</v>
      </c>
      <c r="O6" s="4">
        <f>Depreciation!O8+Depreciation!O9</f>
        <v>51203435.963304676</v>
      </c>
      <c r="P6" s="4">
        <f>Depreciation!P8+Depreciation!P9</f>
        <v>55004852.068547383</v>
      </c>
      <c r="Q6" s="4">
        <f>Depreciation!Q8+Depreciation!Q9</f>
        <v>58996274.549888089</v>
      </c>
      <c r="R6" s="4">
        <f>Depreciation!R8+Depreciation!R9</f>
        <v>63185944.238911435</v>
      </c>
      <c r="S6" s="4">
        <f>Depreciation!S8+Depreciation!S9</f>
        <v>67582433.962855577</v>
      </c>
      <c r="T6" s="4">
        <f>Depreciation!T8+Depreciation!T9</f>
        <v>72194661.326824546</v>
      </c>
      <c r="U6" s="4">
        <f>Depreciation!U8+Depreciation!U9</f>
        <v>77031901.973248437</v>
      </c>
      <c r="V6" s="4">
        <f>Depreciation!V8+Depreciation!V9</f>
        <v>82104798.687844798</v>
      </c>
      <c r="W6" s="4">
        <f>Depreciation!W8+Depreciation!W9</f>
        <v>87423480.124554709</v>
      </c>
      <c r="X6" s="4">
        <f>Depreciation!X8+Depreciation!X9</f>
        <v>92998481.859357685</v>
      </c>
      <c r="Y6" s="4">
        <f>Depreciation!Y8+Depreciation!Y9</f>
        <v>98840762.061540514</v>
      </c>
      <c r="Z6" s="4">
        <f>Depreciation!Z8+Depreciation!Z9</f>
        <v>104961717.75123906</v>
      </c>
      <c r="AA6" s="4">
        <f>Depreciation!AA8+Depreciation!AA9</f>
        <v>111373201.66472736</v>
      </c>
      <c r="AB6" s="4">
        <f>Depreciation!AB8+Depreciation!AB9</f>
        <v>118087539.74970156</v>
      </c>
      <c r="AC6" s="4">
        <f>Depreciation!AC8+Depreciation!AC9</f>
        <v>125117549.31360944</v>
      </c>
      <c r="AD6" s="4">
        <f>Depreciation!AD8+Depreciation!AD9</f>
        <v>132476557.84890375</v>
      </c>
      <c r="AE6" s="4">
        <f>Depreciation!AE8+Depreciation!AE9</f>
        <v>140178422.55995977</v>
      </c>
      <c r="AF6" s="4">
        <f>Depreciation!AF8+Depreciation!AF9</f>
        <v>148237550.61728603</v>
      </c>
      <c r="AG6" s="4"/>
      <c r="AH6" s="4"/>
      <c r="AI6" s="4"/>
      <c r="AJ6" s="4"/>
      <c r="AK6" s="4"/>
      <c r="AL6" s="4"/>
      <c r="AM6" s="4"/>
      <c r="AN6" s="4"/>
      <c r="AO6" s="4"/>
      <c r="AP6" s="4"/>
    </row>
    <row r="7" spans="1:42" x14ac:dyDescent="0.35">
      <c r="A7" t="s">
        <v>23</v>
      </c>
      <c r="C7" s="4">
        <f ca="1">C6+C5</f>
        <v>18584052.216858923</v>
      </c>
      <c r="D7" s="4">
        <f ca="1">D6+D5</f>
        <v>30422562.7662507</v>
      </c>
      <c r="E7" s="4">
        <f t="shared" ref="E7:AF7" ca="1" si="1">E6+E5</f>
        <v>43553038.549808413</v>
      </c>
      <c r="F7" s="4">
        <f t="shared" ca="1" si="1"/>
        <v>51145374.261138469</v>
      </c>
      <c r="G7" s="4">
        <f ca="1">G6+G5</f>
        <v>60703068.538205892</v>
      </c>
      <c r="H7" s="4">
        <f t="shared" ca="1" si="1"/>
        <v>69527785.041814476</v>
      </c>
      <c r="I7" s="4">
        <f t="shared" ca="1" si="1"/>
        <v>77806084.971515238</v>
      </c>
      <c r="J7" s="4">
        <f t="shared" ca="1" si="1"/>
        <v>84928452.521530241</v>
      </c>
      <c r="K7" s="4">
        <f t="shared" ca="1" si="1"/>
        <v>90949587.436276287</v>
      </c>
      <c r="L7" s="4">
        <f t="shared" ca="1" si="1"/>
        <v>97600967.262811556</v>
      </c>
      <c r="M7" s="4">
        <f t="shared" ca="1" si="1"/>
        <v>104183315.37281358</v>
      </c>
      <c r="N7" s="4">
        <f t="shared" ca="1" si="1"/>
        <v>110572005.6723474</v>
      </c>
      <c r="O7" s="4">
        <f t="shared" ca="1" si="1"/>
        <v>116630600.6271179</v>
      </c>
      <c r="P7" s="4">
        <f t="shared" ca="1" si="1"/>
        <v>123175212.9163498</v>
      </c>
      <c r="Q7" s="4">
        <f t="shared" ca="1" si="1"/>
        <v>130234417.62023252</v>
      </c>
      <c r="R7" s="4">
        <f t="shared" ca="1" si="1"/>
        <v>137862534.46437222</v>
      </c>
      <c r="S7" s="4">
        <f t="shared" ca="1" si="1"/>
        <v>146107437.54047471</v>
      </c>
      <c r="T7" s="4">
        <f t="shared" ca="1" si="1"/>
        <v>153807418.50019059</v>
      </c>
      <c r="U7" s="4">
        <f t="shared" ca="1" si="1"/>
        <v>160769813.71311933</v>
      </c>
      <c r="V7" s="4">
        <f t="shared" ca="1" si="1"/>
        <v>168101441.25376645</v>
      </c>
      <c r="W7" s="4">
        <f t="shared" ca="1" si="1"/>
        <v>175856737.79421067</v>
      </c>
      <c r="X7" s="4">
        <f t="shared" ca="1" si="1"/>
        <v>184064418.38571876</v>
      </c>
      <c r="Y7" s="4">
        <f t="shared" ca="1" si="1"/>
        <v>192755140.30942145</v>
      </c>
      <c r="Z7" s="4">
        <f t="shared" ca="1" si="1"/>
        <v>198705714.21492785</v>
      </c>
      <c r="AA7" s="4">
        <f t="shared" ca="1" si="1"/>
        <v>202093122.99514273</v>
      </c>
      <c r="AB7" s="4">
        <f t="shared" ca="1" si="1"/>
        <v>205338611.61356893</v>
      </c>
      <c r="AC7" s="4">
        <f t="shared" ca="1" si="1"/>
        <v>208424886.28066528</v>
      </c>
      <c r="AD7" s="4">
        <f t="shared" ca="1" si="1"/>
        <v>211333532.59109664</v>
      </c>
      <c r="AE7" s="4">
        <f t="shared" ca="1" si="1"/>
        <v>214044955.87755311</v>
      </c>
      <c r="AF7" s="4">
        <f t="shared" ca="1" si="1"/>
        <v>216538318.69011283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78199354.368100017</v>
      </c>
      <c r="D10" s="9">
        <f>Investment!D25</f>
        <v>82198684.457426757</v>
      </c>
      <c r="E10" s="9">
        <f>Investment!E25</f>
        <v>86373895.533597469</v>
      </c>
      <c r="F10" s="9">
        <f>Investment!F25</f>
        <v>90732148.665758714</v>
      </c>
      <c r="G10" s="9">
        <f>Investment!G25</f>
        <v>95181197.629293069</v>
      </c>
      <c r="H10" s="9">
        <f>Investment!H25</f>
        <v>99819810.94914788</v>
      </c>
      <c r="I10" s="9">
        <f>Investment!I25</f>
        <v>104655495.75553039</v>
      </c>
      <c r="J10" s="9">
        <f>Investment!J25</f>
        <v>109696043.40923694</v>
      </c>
      <c r="K10" s="9">
        <f>Investment!K25</f>
        <v>114949539.94062512</v>
      </c>
      <c r="L10" s="9">
        <f>Investment!L25</f>
        <v>120493643.37685616</v>
      </c>
      <c r="M10" s="9">
        <f>Investment!M25</f>
        <v>126273761.51414962</v>
      </c>
      <c r="N10" s="9">
        <f>Investment!N25</f>
        <v>132299287.59263654</v>
      </c>
      <c r="O10" s="9">
        <f>Investment!O25</f>
        <v>138579973.2558763</v>
      </c>
      <c r="P10" s="9">
        <f>Investment!P25</f>
        <v>145125941.83592108</v>
      </c>
      <c r="Q10" s="9">
        <f>Investment!Q25</f>
        <v>151965741.84768811</v>
      </c>
      <c r="R10" s="9">
        <f>Investment!R25</f>
        <v>159093815.21503258</v>
      </c>
      <c r="S10" s="9">
        <f>Investment!S25</f>
        <v>166521580.14197934</v>
      </c>
      <c r="T10" s="9">
        <f>Investment!T25</f>
        <v>174260889.54172504</v>
      </c>
      <c r="U10" s="9">
        <f>Investment!U25</f>
        <v>182324047.13847786</v>
      </c>
      <c r="V10" s="9">
        <f>Investment!V25</f>
        <v>190766292.49836156</v>
      </c>
      <c r="W10" s="9">
        <f>Investment!W25</f>
        <v>199562141.73700804</v>
      </c>
      <c r="X10" s="9">
        <f>Investment!X25</f>
        <v>208725580.64340952</v>
      </c>
      <c r="Y10" s="9">
        <f>Investment!Y25</f>
        <v>218271128.00668198</v>
      </c>
      <c r="Z10" s="9">
        <f>Investment!Z25</f>
        <v>228213855.40662506</v>
      </c>
      <c r="AA10" s="9">
        <f>Investment!AA25</f>
        <v>238569407.72508574</v>
      </c>
      <c r="AB10" s="9">
        <f>Investment!AB25</f>
        <v>249354024.40399137</v>
      </c>
      <c r="AC10" s="9">
        <f>Investment!AC25</f>
        <v>260584561.47683653</v>
      </c>
      <c r="AD10" s="9">
        <f>Investment!AD25</f>
        <v>272278514.40135413</v>
      </c>
      <c r="AE10" s="9">
        <f>Investment!AE25</f>
        <v>284454041.72208858</v>
      </c>
      <c r="AF10" s="9">
        <f>Investment!AF25</f>
        <v>297129989.59260297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-59615302.151241094</v>
      </c>
      <c r="D12" s="1">
        <f t="shared" ref="D12:AF12" ca="1" si="2">D7-D9-D10</f>
        <v>-51776121.691176057</v>
      </c>
      <c r="E12" s="1">
        <f ca="1">E7-E9-E10</f>
        <v>-42820856.983789057</v>
      </c>
      <c r="F12" s="1">
        <f t="shared" ca="1" si="2"/>
        <v>-39586774.404620245</v>
      </c>
      <c r="G12" s="1">
        <f ca="1">G7-G9-G10</f>
        <v>-34478129.091087177</v>
      </c>
      <c r="H12" s="1">
        <f t="shared" ca="1" si="2"/>
        <v>-30292025.907333404</v>
      </c>
      <c r="I12" s="1">
        <f t="shared" ca="1" si="2"/>
        <v>-26849410.784015149</v>
      </c>
      <c r="J12" s="1">
        <f t="shared" ca="1" si="2"/>
        <v>-24767590.887706697</v>
      </c>
      <c r="K12" s="1">
        <f t="shared" ca="1" si="2"/>
        <v>-23999952.504348829</v>
      </c>
      <c r="L12" s="1">
        <f t="shared" ca="1" si="2"/>
        <v>-22892676.114044607</v>
      </c>
      <c r="M12" s="1">
        <f t="shared" ca="1" si="2"/>
        <v>-22090446.141336039</v>
      </c>
      <c r="N12" s="1">
        <f t="shared" ca="1" si="2"/>
        <v>-21727281.920289144</v>
      </c>
      <c r="O12" s="1">
        <f t="shared" ca="1" si="2"/>
        <v>-21949372.628758401</v>
      </c>
      <c r="P12" s="1">
        <f t="shared" ca="1" si="2"/>
        <v>-21950728.91957128</v>
      </c>
      <c r="Q12" s="1">
        <f t="shared" ca="1" si="2"/>
        <v>-21731324.227455586</v>
      </c>
      <c r="R12" s="1">
        <f t="shared" ca="1" si="2"/>
        <v>-21231280.75066036</v>
      </c>
      <c r="S12" s="1">
        <f t="shared" ca="1" si="2"/>
        <v>-20414142.601504624</v>
      </c>
      <c r="T12" s="1">
        <f t="shared" ca="1" si="2"/>
        <v>-20453471.041534454</v>
      </c>
      <c r="U12" s="1">
        <f t="shared" ca="1" si="2"/>
        <v>-21554233.425358534</v>
      </c>
      <c r="V12" s="1">
        <f t="shared" ca="1" si="2"/>
        <v>-22664851.24459511</v>
      </c>
      <c r="W12" s="1">
        <f t="shared" ca="1" si="2"/>
        <v>-23705403.942797363</v>
      </c>
      <c r="X12" s="1">
        <f t="shared" ca="1" si="2"/>
        <v>-24661162.257690758</v>
      </c>
      <c r="Y12" s="1">
        <f t="shared" ca="1" si="2"/>
        <v>-25515987.697260529</v>
      </c>
      <c r="Z12" s="1">
        <f t="shared" ca="1" si="2"/>
        <v>-29508141.19169721</v>
      </c>
      <c r="AA12" s="1">
        <f t="shared" ca="1" si="2"/>
        <v>-36476284.729943007</v>
      </c>
      <c r="AB12" s="1">
        <f t="shared" ca="1" si="2"/>
        <v>-44015412.79042244</v>
      </c>
      <c r="AC12" s="1">
        <f t="shared" ca="1" si="2"/>
        <v>-52159675.196171254</v>
      </c>
      <c r="AD12" s="1">
        <f t="shared" ca="1" si="2"/>
        <v>-60944981.810257494</v>
      </c>
      <c r="AE12" s="1">
        <f t="shared" ca="1" si="2"/>
        <v>-70409085.84453547</v>
      </c>
      <c r="AF12" s="1">
        <f t="shared" ca="1" si="2"/>
        <v>-80591670.902490139</v>
      </c>
      <c r="AG12" s="1"/>
      <c r="AH12" s="1"/>
      <c r="AI12" s="1"/>
      <c r="AJ12" s="1"/>
      <c r="AK12" s="1"/>
      <c r="AL12" s="1"/>
      <c r="AM12" s="1"/>
      <c r="AN12" s="1"/>
      <c r="AO12" s="1"/>
      <c r="AP12" s="1"/>
    </row>
    <row r="13" spans="1:42" x14ac:dyDescent="0.35">
      <c r="A13" t="s">
        <v>19</v>
      </c>
      <c r="C13" s="1">
        <f ca="1">C12</f>
        <v>-59615302.151241094</v>
      </c>
      <c r="D13" s="1">
        <f ca="1">D12</f>
        <v>-51776121.691176057</v>
      </c>
      <c r="E13" s="1">
        <f ca="1">E12</f>
        <v>-42820856.983789057</v>
      </c>
      <c r="F13" s="1">
        <f t="shared" ref="F13:AF13" ca="1" si="3">F12</f>
        <v>-39586774.404620245</v>
      </c>
      <c r="G13" s="1">
        <f ca="1">G12</f>
        <v>-34478129.091087177</v>
      </c>
      <c r="H13" s="1">
        <f t="shared" ca="1" si="3"/>
        <v>-30292025.907333404</v>
      </c>
      <c r="I13" s="1">
        <f t="shared" ca="1" si="3"/>
        <v>-26849410.784015149</v>
      </c>
      <c r="J13" s="1">
        <f t="shared" ca="1" si="3"/>
        <v>-24767590.887706697</v>
      </c>
      <c r="K13" s="1">
        <f t="shared" ca="1" si="3"/>
        <v>-23999952.504348829</v>
      </c>
      <c r="L13" s="1">
        <f t="shared" ca="1" si="3"/>
        <v>-22892676.114044607</v>
      </c>
      <c r="M13" s="1">
        <f t="shared" ca="1" si="3"/>
        <v>-22090446.141336039</v>
      </c>
      <c r="N13" s="1">
        <f t="shared" ca="1" si="3"/>
        <v>-21727281.920289144</v>
      </c>
      <c r="O13" s="1">
        <f t="shared" ca="1" si="3"/>
        <v>-21949372.628758401</v>
      </c>
      <c r="P13" s="1">
        <f t="shared" ca="1" si="3"/>
        <v>-21950728.91957128</v>
      </c>
      <c r="Q13" s="1">
        <f t="shared" ca="1" si="3"/>
        <v>-21731324.227455586</v>
      </c>
      <c r="R13" s="1">
        <f t="shared" ca="1" si="3"/>
        <v>-21231280.75066036</v>
      </c>
      <c r="S13" s="1">
        <f t="shared" ca="1" si="3"/>
        <v>-20414142.601504624</v>
      </c>
      <c r="T13" s="1">
        <f t="shared" ca="1" si="3"/>
        <v>-20453471.041534454</v>
      </c>
      <c r="U13" s="1">
        <f t="shared" ca="1" si="3"/>
        <v>-21554233.425358534</v>
      </c>
      <c r="V13" s="1">
        <f t="shared" ca="1" si="3"/>
        <v>-22664851.24459511</v>
      </c>
      <c r="W13" s="1">
        <f t="shared" ca="1" si="3"/>
        <v>-23705403.942797363</v>
      </c>
      <c r="X13" s="1">
        <f t="shared" ca="1" si="3"/>
        <v>-24661162.257690758</v>
      </c>
      <c r="Y13" s="1">
        <f t="shared" ca="1" si="3"/>
        <v>-25515987.697260529</v>
      </c>
      <c r="Z13" s="1">
        <f t="shared" ca="1" si="3"/>
        <v>-29508141.19169721</v>
      </c>
      <c r="AA13" s="1">
        <f t="shared" ca="1" si="3"/>
        <v>-36476284.729943007</v>
      </c>
      <c r="AB13" s="1">
        <f t="shared" ca="1" si="3"/>
        <v>-44015412.79042244</v>
      </c>
      <c r="AC13" s="1">
        <f t="shared" ca="1" si="3"/>
        <v>-52159675.196171254</v>
      </c>
      <c r="AD13" s="1">
        <f t="shared" ca="1" si="3"/>
        <v>-60944981.810257494</v>
      </c>
      <c r="AE13" s="1">
        <f t="shared" ca="1" si="3"/>
        <v>-70409085.84453547</v>
      </c>
      <c r="AF13" s="1">
        <f t="shared" ca="1" si="3"/>
        <v>-80591670.902490139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1106865499.9999998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553432749.99999988</v>
      </c>
      <c r="D7" s="9">
        <f>C12</f>
        <v>571193201.36634195</v>
      </c>
      <c r="E7" s="9">
        <f>D12</f>
        <v>591018937.92595434</v>
      </c>
      <c r="F7" s="9">
        <f t="shared" ref="F7:H7" si="1">E12</f>
        <v>613023951.22900748</v>
      </c>
      <c r="G7" s="9">
        <f t="shared" si="1"/>
        <v>637327413.4328444</v>
      </c>
      <c r="H7" s="9">
        <f t="shared" si="1"/>
        <v>664051555.75458539</v>
      </c>
      <c r="I7" s="9">
        <f t="shared" ref="I7" si="2">H12</f>
        <v>693324007.25733554</v>
      </c>
      <c r="J7" s="9">
        <f t="shared" ref="J7" si="3">I12</f>
        <v>725278012.96922123</v>
      </c>
      <c r="K7" s="9">
        <f t="shared" ref="K7" si="4">J12</f>
        <v>760052660.36813509</v>
      </c>
      <c r="L7" s="9">
        <f t="shared" ref="L7" si="5">K12</f>
        <v>797793114.54221129</v>
      </c>
      <c r="M7" s="9">
        <f t="shared" ref="M7" si="6">L12</f>
        <v>838652485.78116763</v>
      </c>
      <c r="N7" s="9">
        <f t="shared" ref="N7" si="7">M12</f>
        <v>882790612.14341617</v>
      </c>
      <c r="O7" s="9">
        <f t="shared" ref="O7" si="8">N12</f>
        <v>930374332.17082214</v>
      </c>
      <c r="P7" s="9">
        <f t="shared" ref="P7" si="9">O12</f>
        <v>981577768.13412678</v>
      </c>
      <c r="Q7" s="9">
        <f t="shared" ref="Q7" si="10">P12</f>
        <v>1036582620.2026742</v>
      </c>
      <c r="R7" s="9">
        <f t="shared" ref="R7" si="11">Q12</f>
        <v>1095578894.7525623</v>
      </c>
      <c r="S7" s="9">
        <f t="shared" ref="S7" si="12">R12</f>
        <v>1158764838.9914737</v>
      </c>
      <c r="T7" s="9">
        <f t="shared" ref="T7" si="13">S12</f>
        <v>1226347272.9543293</v>
      </c>
      <c r="U7" s="9">
        <f t="shared" ref="U7" si="14">T12</f>
        <v>1298541934.2811539</v>
      </c>
      <c r="V7" s="9">
        <f t="shared" ref="V7" si="15">U12</f>
        <v>1375573836.2544024</v>
      </c>
      <c r="W7" s="9">
        <f t="shared" ref="W7" si="16">V12</f>
        <v>1457678634.9422472</v>
      </c>
      <c r="X7" s="9">
        <f t="shared" ref="X7" si="17">W12</f>
        <v>1545102115.066802</v>
      </c>
      <c r="Y7" s="9">
        <f t="shared" ref="Y7" si="18">X12</f>
        <v>1638100596.9261596</v>
      </c>
      <c r="Z7" s="9">
        <f t="shared" ref="Z7" si="19">Y12</f>
        <v>1736941358.9877</v>
      </c>
      <c r="AA7" s="9">
        <f t="shared" ref="AA7" si="20">Z12</f>
        <v>1841903076.738939</v>
      </c>
      <c r="AB7" s="9">
        <f t="shared" ref="AB7" si="21">AA12</f>
        <v>1953276278.4036665</v>
      </c>
      <c r="AC7" s="9">
        <f t="shared" ref="AC7" si="22">AB12</f>
        <v>2071363818.153368</v>
      </c>
      <c r="AD7" s="9">
        <f t="shared" ref="AD7" si="23">AC12</f>
        <v>2196481367.4669771</v>
      </c>
      <c r="AE7" s="9">
        <f t="shared" ref="AE7" si="24">AD12</f>
        <v>2328957925.3158808</v>
      </c>
      <c r="AF7" s="9">
        <f t="shared" ref="AF7" si="25">AE12</f>
        <v>2469136347.8758407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16309917.694299767</v>
      </c>
      <c r="D8" s="9">
        <f>Assumptions!E111*Assumptions!E11</f>
        <v>16831835.06051736</v>
      </c>
      <c r="E8" s="9">
        <f>Assumptions!F111*Assumptions!F11</f>
        <v>17370453.782453913</v>
      </c>
      <c r="F8" s="9">
        <f>Assumptions!G111*Assumptions!G11</f>
        <v>17926308.303492438</v>
      </c>
      <c r="G8" s="9">
        <f>Assumptions!H111*Assumptions!H11</f>
        <v>18499950.169204198</v>
      </c>
      <c r="H8" s="9">
        <f>Assumptions!I111*Assumptions!I11</f>
        <v>19091948.574618731</v>
      </c>
      <c r="I8" s="9">
        <f>Assumptions!J111*Assumptions!J11</f>
        <v>19702890.929006528</v>
      </c>
      <c r="J8" s="9">
        <f>Assumptions!K111*Assumptions!K11</f>
        <v>20333383.43873474</v>
      </c>
      <c r="K8" s="9">
        <f>Assumptions!L111*Assumptions!L11</f>
        <v>20984051.708774254</v>
      </c>
      <c r="L8" s="9">
        <f>Assumptions!M111*Assumptions!M11</f>
        <v>21655541.363455027</v>
      </c>
      <c r="M8" s="9">
        <f>Assumptions!N111*Assumptions!N11</f>
        <v>22348518.687085588</v>
      </c>
      <c r="N8" s="9">
        <f>Assumptions!O111*Assumptions!O11</f>
        <v>23063671.285072327</v>
      </c>
      <c r="O8" s="9">
        <f>Assumptions!P111*Assumptions!P11</f>
        <v>23801708.766194642</v>
      </c>
      <c r="P8" s="9">
        <f>Assumptions!Q111*Assumptions!Q11</f>
        <v>24563363.446712866</v>
      </c>
      <c r="Q8" s="9">
        <f>Assumptions!R111*Assumptions!R11</f>
        <v>25349391.077007674</v>
      </c>
      <c r="R8" s="9">
        <f>Assumptions!S111*Assumptions!S11</f>
        <v>26160571.591471925</v>
      </c>
      <c r="S8" s="9">
        <f>Assumptions!T111*Assumptions!T11</f>
        <v>26997709.88239903</v>
      </c>
      <c r="T8" s="9">
        <f>Assumptions!U111*Assumptions!U11</f>
        <v>27861636.598635796</v>
      </c>
      <c r="U8" s="9">
        <f>Assumptions!V111*Assumptions!V11</f>
        <v>28753208.969792139</v>
      </c>
      <c r="V8" s="9">
        <f>Assumptions!W111*Assumptions!W11</f>
        <v>29673311.65682549</v>
      </c>
      <c r="W8" s="9">
        <f>Assumptions!X111*Assumptions!X11</f>
        <v>30622857.629843909</v>
      </c>
      <c r="X8" s="9">
        <f>Assumptions!Y111*Assumptions!Y11</f>
        <v>31602789.073998909</v>
      </c>
      <c r="Y8" s="9">
        <f>Assumptions!Z111*Assumptions!Z11</f>
        <v>32614078.324366871</v>
      </c>
      <c r="Z8" s="9">
        <f>Assumptions!AA111*Assumptions!AA11</f>
        <v>33657728.830746613</v>
      </c>
      <c r="AA8" s="9">
        <f>Assumptions!AB111*Assumptions!AB11</f>
        <v>34734776.153330512</v>
      </c>
      <c r="AB8" s="9">
        <f>Assumptions!AC111*Assumptions!AC11</f>
        <v>35846288.99023708</v>
      </c>
      <c r="AC8" s="9">
        <f>Assumptions!AD111*Assumptions!AD11</f>
        <v>36993370.237924665</v>
      </c>
      <c r="AD8" s="9">
        <f>Assumptions!AE111*Assumptions!AE11</f>
        <v>38177158.085538261</v>
      </c>
      <c r="AE8" s="9">
        <f>Assumptions!AF111*Assumptions!AF11</f>
        <v>39398827.144275486</v>
      </c>
      <c r="AF8" s="9">
        <f>Assumptions!AG111*Assumptions!AG11</f>
        <v>40659589.612892292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1450533.6720421934</v>
      </c>
      <c r="D9" s="9">
        <f>Assumptions!E120*Assumptions!E11</f>
        <v>2993901.4990950869</v>
      </c>
      <c r="E9" s="9">
        <f>Assumptions!F120*Assumptions!F11</f>
        <v>4634559.5205991939</v>
      </c>
      <c r="F9" s="9">
        <f>Assumptions!G120*Assumptions!G11</f>
        <v>6377153.9003444919</v>
      </c>
      <c r="G9" s="9">
        <f>Assumptions!H120*Assumptions!H11</f>
        <v>8224192.1525367647</v>
      </c>
      <c r="H9" s="9">
        <f>Assumptions!I120*Assumptions!I11</f>
        <v>10180502.928131485</v>
      </c>
      <c r="I9" s="9">
        <f>Assumptions!J120*Assumptions!J11</f>
        <v>12251114.782879164</v>
      </c>
      <c r="J9" s="9">
        <f>Assumptions!K120*Assumptions!K11</f>
        <v>14441263.960179055</v>
      </c>
      <c r="K9" s="9">
        <f>Assumptions!L120*Assumptions!L11</f>
        <v>16756402.465301964</v>
      </c>
      <c r="L9" s="9">
        <f>Assumptions!M120*Assumptions!M11</f>
        <v>19203829.875501219</v>
      </c>
      <c r="M9" s="9">
        <f>Assumptions!N120*Assumptions!N11</f>
        <v>21789607.675162885</v>
      </c>
      <c r="N9" s="9">
        <f>Assumptions!O120*Assumptions!O11</f>
        <v>24520048.742333632</v>
      </c>
      <c r="O9" s="9">
        <f>Assumptions!P120*Assumptions!P11</f>
        <v>27401727.197110035</v>
      </c>
      <c r="P9" s="9">
        <f>Assumptions!Q120*Assumptions!Q11</f>
        <v>30441488.621834513</v>
      </c>
      <c r="Q9" s="9">
        <f>Assumptions!R120*Assumptions!R11</f>
        <v>33646883.472880416</v>
      </c>
      <c r="R9" s="9">
        <f>Assumptions!S120*Assumptions!S11</f>
        <v>37025372.64743951</v>
      </c>
      <c r="S9" s="9">
        <f>Assumptions!T120*Assumptions!T11</f>
        <v>40584724.08045654</v>
      </c>
      <c r="T9" s="9">
        <f>Assumptions!U120*Assumptions!U11</f>
        <v>44333024.728188753</v>
      </c>
      <c r="U9" s="9">
        <f>Assumptions!V120*Assumptions!V11</f>
        <v>48278693.003456295</v>
      </c>
      <c r="V9" s="9">
        <f>Assumptions!W120*Assumptions!W11</f>
        <v>52431487.031019308</v>
      </c>
      <c r="W9" s="9">
        <f>Assumptions!X120*Assumptions!X11</f>
        <v>56800622.494710803</v>
      </c>
      <c r="X9" s="9">
        <f>Assumptions!Y120*Assumptions!Y11</f>
        <v>61395692.785358779</v>
      </c>
      <c r="Y9" s="9">
        <f>Assumptions!Z120*Assumptions!Z11</f>
        <v>66226683.737173647</v>
      </c>
      <c r="Z9" s="9">
        <f>Assumptions!AA120*Assumptions!AA11</f>
        <v>71303988.920492455</v>
      </c>
      <c r="AA9" s="9">
        <f>Assumptions!AB120*Assumptions!AB11</f>
        <v>76638425.51139684</v>
      </c>
      <c r="AB9" s="9">
        <f>Assumptions!AC120*Assumptions!AC11</f>
        <v>82241250.759464473</v>
      </c>
      <c r="AC9" s="9">
        <f>Assumptions!AD120*Assumptions!AD11</f>
        <v>88124179.075684771</v>
      </c>
      <c r="AD9" s="9">
        <f>Assumptions!AE120*Assumptions!AE11</f>
        <v>94299399.763365492</v>
      </c>
      <c r="AE9" s="9">
        <f>Assumptions!AF120*Assumptions!AF11</f>
        <v>100779595.41568428</v>
      </c>
      <c r="AF9" s="9">
        <f>Assumptions!AG120*Assumptions!AG11</f>
        <v>107577961.00439374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17760451.36634196</v>
      </c>
      <c r="D10" s="9">
        <f>SUM($C$8:D9)</f>
        <v>37586187.925954409</v>
      </c>
      <c r="E10" s="9">
        <f>SUM($C$8:E9)</f>
        <v>59591201.229007512</v>
      </c>
      <c r="F10" s="9">
        <f>SUM($C$8:F9)</f>
        <v>83894663.43284443</v>
      </c>
      <c r="G10" s="9">
        <f>SUM($C$8:G9)</f>
        <v>110618805.7545854</v>
      </c>
      <c r="H10" s="9">
        <f>SUM($C$8:H9)</f>
        <v>139891257.2573356</v>
      </c>
      <c r="I10" s="9">
        <f>SUM($C$8:I9)</f>
        <v>171845262.96922132</v>
      </c>
      <c r="J10" s="9">
        <f>SUM($C$8:J9)</f>
        <v>206619910.36813509</v>
      </c>
      <c r="K10" s="9">
        <f>SUM($C$8:K9)</f>
        <v>244360364.54221132</v>
      </c>
      <c r="L10" s="9">
        <f>SUM($C$8:L9)</f>
        <v>285219735.78116763</v>
      </c>
      <c r="M10" s="9">
        <f>SUM($C$8:M9)</f>
        <v>329357862.14341611</v>
      </c>
      <c r="N10" s="9">
        <f>SUM($C$8:N9)</f>
        <v>376941582.17082202</v>
      </c>
      <c r="O10" s="9">
        <f>SUM($C$8:O9)</f>
        <v>428145018.13412672</v>
      </c>
      <c r="P10" s="9">
        <f>SUM($C$8:P9)</f>
        <v>483149870.20267409</v>
      </c>
      <c r="Q10" s="9">
        <f>SUM($C$8:Q9)</f>
        <v>542146144.75256217</v>
      </c>
      <c r="R10" s="9">
        <f>SUM($C$8:R9)</f>
        <v>605332088.99147356</v>
      </c>
      <c r="S10" s="9">
        <f>SUM($C$8:S9)</f>
        <v>672914522.95432901</v>
      </c>
      <c r="T10" s="9">
        <f>SUM($C$8:T9)</f>
        <v>745109184.28115356</v>
      </c>
      <c r="U10" s="9">
        <f>SUM($C$8:U9)</f>
        <v>822141086.25440192</v>
      </c>
      <c r="V10" s="9">
        <f>SUM($C$8:V9)</f>
        <v>904245884.94224679</v>
      </c>
      <c r="W10" s="9">
        <f>SUM($C$8:W9)</f>
        <v>991669365.06680155</v>
      </c>
      <c r="X10" s="9">
        <f>SUM($C$8:X9)</f>
        <v>1084667846.9261591</v>
      </c>
      <c r="Y10" s="9">
        <f>SUM($C$8:Y9)</f>
        <v>1183508608.9876997</v>
      </c>
      <c r="Z10" s="9">
        <f>SUM($C$8:Z9)</f>
        <v>1288470326.7389388</v>
      </c>
      <c r="AA10" s="9">
        <f>SUM($C$8:AA9)</f>
        <v>1399843528.4036663</v>
      </c>
      <c r="AB10" s="9">
        <f>SUM($C$8:AB9)</f>
        <v>1517931068.1533678</v>
      </c>
      <c r="AC10" s="9">
        <f>SUM($C$8:AC9)</f>
        <v>1643048617.4669771</v>
      </c>
      <c r="AD10" s="9">
        <f>SUM($C$8:AD9)</f>
        <v>1775525175.315881</v>
      </c>
      <c r="AE10" s="9">
        <f>SUM($C$8:AE9)</f>
        <v>1915703597.8758404</v>
      </c>
      <c r="AF10" s="9">
        <f>SUM($C$8:AF9)</f>
        <v>2063941148.4931269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571193201.36634195</v>
      </c>
      <c r="D12" s="9">
        <f>D7+D8+D9</f>
        <v>591018937.92595434</v>
      </c>
      <c r="E12" s="9">
        <f>E7+E8+E9</f>
        <v>613023951.22900748</v>
      </c>
      <c r="F12" s="9">
        <f t="shared" ref="F12:H12" si="26">F7+F8+F9</f>
        <v>637327413.4328444</v>
      </c>
      <c r="G12" s="9">
        <f t="shared" si="26"/>
        <v>664051555.75458539</v>
      </c>
      <c r="H12" s="9">
        <f t="shared" si="26"/>
        <v>693324007.25733554</v>
      </c>
      <c r="I12" s="9">
        <f t="shared" ref="I12:AF12" si="27">I7+I8+I9</f>
        <v>725278012.96922123</v>
      </c>
      <c r="J12" s="9">
        <f t="shared" si="27"/>
        <v>760052660.36813509</v>
      </c>
      <c r="K12" s="9">
        <f t="shared" si="27"/>
        <v>797793114.54221129</v>
      </c>
      <c r="L12" s="9">
        <f t="shared" si="27"/>
        <v>838652485.78116763</v>
      </c>
      <c r="M12" s="9">
        <f t="shared" si="27"/>
        <v>882790612.14341617</v>
      </c>
      <c r="N12" s="9">
        <f t="shared" si="27"/>
        <v>930374332.17082214</v>
      </c>
      <c r="O12" s="9">
        <f t="shared" si="27"/>
        <v>981577768.13412678</v>
      </c>
      <c r="P12" s="9">
        <f t="shared" si="27"/>
        <v>1036582620.2026742</v>
      </c>
      <c r="Q12" s="9">
        <f t="shared" si="27"/>
        <v>1095578894.7525623</v>
      </c>
      <c r="R12" s="9">
        <f t="shared" si="27"/>
        <v>1158764838.9914737</v>
      </c>
      <c r="S12" s="9">
        <f t="shared" si="27"/>
        <v>1226347272.9543293</v>
      </c>
      <c r="T12" s="9">
        <f t="shared" si="27"/>
        <v>1298541934.2811539</v>
      </c>
      <c r="U12" s="9">
        <f t="shared" si="27"/>
        <v>1375573836.2544024</v>
      </c>
      <c r="V12" s="9">
        <f t="shared" si="27"/>
        <v>1457678634.9422472</v>
      </c>
      <c r="W12" s="9">
        <f t="shared" si="27"/>
        <v>1545102115.066802</v>
      </c>
      <c r="X12" s="9">
        <f t="shared" si="27"/>
        <v>1638100596.9261596</v>
      </c>
      <c r="Y12" s="9">
        <f t="shared" si="27"/>
        <v>1736941358.9877</v>
      </c>
      <c r="Z12" s="9">
        <f t="shared" si="27"/>
        <v>1841903076.738939</v>
      </c>
      <c r="AA12" s="9">
        <f t="shared" si="27"/>
        <v>1953276278.4036665</v>
      </c>
      <c r="AB12" s="9">
        <f t="shared" si="27"/>
        <v>2071363818.153368</v>
      </c>
      <c r="AC12" s="9">
        <f t="shared" si="27"/>
        <v>2196481367.4669771</v>
      </c>
      <c r="AD12" s="9">
        <f t="shared" si="27"/>
        <v>2328957925.3158808</v>
      </c>
      <c r="AE12" s="9">
        <f t="shared" si="27"/>
        <v>2469136347.8758407</v>
      </c>
      <c r="AF12" s="9">
        <f t="shared" si="27"/>
        <v>2617373898.4931264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78199354.368100017</v>
      </c>
      <c r="D18" s="9">
        <f>Investment!D25</f>
        <v>82198684.457426757</v>
      </c>
      <c r="E18" s="9">
        <f>Investment!E25</f>
        <v>86373895.533597469</v>
      </c>
      <c r="F18" s="9">
        <f>Investment!F25</f>
        <v>90732148.665758714</v>
      </c>
      <c r="G18" s="9">
        <f>Investment!G25</f>
        <v>95181197.629293069</v>
      </c>
      <c r="H18" s="9">
        <f>Investment!H25</f>
        <v>99819810.94914788</v>
      </c>
      <c r="I18" s="9">
        <f>Investment!I25</f>
        <v>104655495.75553039</v>
      </c>
      <c r="J18" s="9">
        <f>Investment!J25</f>
        <v>109696043.40923694</v>
      </c>
      <c r="K18" s="9">
        <f>Investment!K25</f>
        <v>114949539.94062512</v>
      </c>
      <c r="L18" s="9">
        <f>Investment!L25</f>
        <v>120493643.37685616</v>
      </c>
      <c r="M18" s="9">
        <f>Investment!M25</f>
        <v>126273761.51414962</v>
      </c>
      <c r="N18" s="9">
        <f>Investment!N25</f>
        <v>132299287.59263654</v>
      </c>
      <c r="O18" s="9">
        <f>Investment!O25</f>
        <v>138579973.2558763</v>
      </c>
      <c r="P18" s="9">
        <f>Investment!P25</f>
        <v>145125941.83592108</v>
      </c>
      <c r="Q18" s="9">
        <f>Investment!Q25</f>
        <v>151965741.84768811</v>
      </c>
      <c r="R18" s="9">
        <f>Investment!R25</f>
        <v>159093815.21503258</v>
      </c>
      <c r="S18" s="9">
        <f>Investment!S25</f>
        <v>166521580.14197934</v>
      </c>
      <c r="T18" s="9">
        <f>Investment!T25</f>
        <v>174260889.54172504</v>
      </c>
      <c r="U18" s="9">
        <f>Investment!U25</f>
        <v>182324047.13847786</v>
      </c>
      <c r="V18" s="9">
        <f>Investment!V25</f>
        <v>190766292.49836156</v>
      </c>
      <c r="W18" s="9">
        <f>Investment!W25</f>
        <v>199562141.73700804</v>
      </c>
      <c r="X18" s="9">
        <f>Investment!X25</f>
        <v>208725580.64340952</v>
      </c>
      <c r="Y18" s="9">
        <f>Investment!Y25</f>
        <v>218271128.00668198</v>
      </c>
      <c r="Z18" s="9">
        <f>Investment!Z25</f>
        <v>228213855.40662506</v>
      </c>
      <c r="AA18" s="9">
        <f>Investment!AA25</f>
        <v>238569407.72508574</v>
      </c>
      <c r="AB18" s="9">
        <f>Investment!AB25</f>
        <v>249354024.40399137</v>
      </c>
      <c r="AC18" s="9">
        <f>Investment!AC25</f>
        <v>260584561.47683653</v>
      </c>
      <c r="AD18" s="9">
        <f>Investment!AD25</f>
        <v>272278514.40135413</v>
      </c>
      <c r="AE18" s="9">
        <f>Investment!AE25</f>
        <v>284454041.72208858</v>
      </c>
      <c r="AF18" s="9">
        <f>Investment!AF25</f>
        <v>297129989.59260297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631632104.36809993</v>
      </c>
      <c r="D19" s="9">
        <f>D18+C20</f>
        <v>696070337.45918465</v>
      </c>
      <c r="E19" s="9">
        <f>E18+D20</f>
        <v>762618496.43316972</v>
      </c>
      <c r="F19" s="9">
        <f t="shared" ref="F19:AF19" si="28">F18+E20</f>
        <v>831345631.79587531</v>
      </c>
      <c r="G19" s="9">
        <f t="shared" si="28"/>
        <v>902223367.22133148</v>
      </c>
      <c r="H19" s="9">
        <f t="shared" si="28"/>
        <v>975319035.84873843</v>
      </c>
      <c r="I19" s="9">
        <f t="shared" si="28"/>
        <v>1050702080.1015186</v>
      </c>
      <c r="J19" s="9">
        <f t="shared" si="28"/>
        <v>1128444117.7988698</v>
      </c>
      <c r="K19" s="9">
        <f t="shared" si="28"/>
        <v>1208619010.3405812</v>
      </c>
      <c r="L19" s="9">
        <f t="shared" si="28"/>
        <v>1291372199.5433609</v>
      </c>
      <c r="M19" s="9">
        <f t="shared" si="28"/>
        <v>1376786589.8185544</v>
      </c>
      <c r="N19" s="9">
        <f t="shared" si="28"/>
        <v>1464947751.0489426</v>
      </c>
      <c r="O19" s="9">
        <f t="shared" si="28"/>
        <v>1555944004.2774129</v>
      </c>
      <c r="P19" s="9">
        <f t="shared" si="28"/>
        <v>1649866510.1500294</v>
      </c>
      <c r="Q19" s="9">
        <f t="shared" si="28"/>
        <v>1746827399.9291701</v>
      </c>
      <c r="R19" s="9">
        <f t="shared" si="28"/>
        <v>1846924940.5943146</v>
      </c>
      <c r="S19" s="9">
        <f t="shared" si="28"/>
        <v>1950260576.4973826</v>
      </c>
      <c r="T19" s="9">
        <f t="shared" si="28"/>
        <v>2056939032.076252</v>
      </c>
      <c r="U19" s="9">
        <f t="shared" si="28"/>
        <v>2167068417.8879051</v>
      </c>
      <c r="V19" s="9">
        <f t="shared" si="28"/>
        <v>2280802808.4130182</v>
      </c>
      <c r="W19" s="9">
        <f t="shared" si="28"/>
        <v>2398260151.4621816</v>
      </c>
      <c r="X19" s="9">
        <f t="shared" si="28"/>
        <v>2519562251.9810367</v>
      </c>
      <c r="Y19" s="9">
        <f t="shared" si="28"/>
        <v>2644834898.1283607</v>
      </c>
      <c r="Z19" s="9">
        <f t="shared" si="28"/>
        <v>2774207991.4734454</v>
      </c>
      <c r="AA19" s="9">
        <f t="shared" si="28"/>
        <v>2907815681.4472919</v>
      </c>
      <c r="AB19" s="9">
        <f t="shared" si="28"/>
        <v>3045796504.1865559</v>
      </c>
      <c r="AC19" s="9">
        <f t="shared" si="28"/>
        <v>3188293525.913691</v>
      </c>
      <c r="AD19" s="9">
        <f t="shared" si="28"/>
        <v>3335454491.0014362</v>
      </c>
      <c r="AE19" s="9">
        <f t="shared" si="28"/>
        <v>3487431974.8746214</v>
      </c>
      <c r="AF19" s="9">
        <f t="shared" si="28"/>
        <v>3644383541.9072647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613871653.00175786</v>
      </c>
      <c r="D20" s="9">
        <f>D19-D8-D9</f>
        <v>676244600.89957225</v>
      </c>
      <c r="E20" s="9">
        <f t="shared" ref="E20:AF20" si="29">E19-E8-E9</f>
        <v>740613483.13011658</v>
      </c>
      <c r="F20" s="9">
        <f t="shared" si="29"/>
        <v>807042169.59203839</v>
      </c>
      <c r="G20" s="9">
        <f t="shared" si="29"/>
        <v>875499224.89959049</v>
      </c>
      <c r="H20" s="9">
        <f t="shared" si="29"/>
        <v>946046584.34598827</v>
      </c>
      <c r="I20" s="9">
        <f t="shared" si="29"/>
        <v>1018748074.3896329</v>
      </c>
      <c r="J20" s="9">
        <f t="shared" si="29"/>
        <v>1093669470.399956</v>
      </c>
      <c r="K20" s="9">
        <f t="shared" si="29"/>
        <v>1170878556.1665049</v>
      </c>
      <c r="L20" s="9">
        <f t="shared" si="29"/>
        <v>1250512828.3044047</v>
      </c>
      <c r="M20" s="9">
        <f t="shared" si="29"/>
        <v>1332648463.456306</v>
      </c>
      <c r="N20" s="9">
        <f t="shared" si="29"/>
        <v>1417364031.0215366</v>
      </c>
      <c r="O20" s="9">
        <f t="shared" si="29"/>
        <v>1504740568.3141084</v>
      </c>
      <c r="P20" s="9">
        <f t="shared" si="29"/>
        <v>1594861658.0814819</v>
      </c>
      <c r="Q20" s="9">
        <f t="shared" si="29"/>
        <v>1687831125.379282</v>
      </c>
      <c r="R20" s="9">
        <f t="shared" si="29"/>
        <v>1783738996.3554032</v>
      </c>
      <c r="S20" s="9">
        <f t="shared" si="29"/>
        <v>1882678142.5345271</v>
      </c>
      <c r="T20" s="9">
        <f t="shared" si="29"/>
        <v>1984744370.7494273</v>
      </c>
      <c r="U20" s="9">
        <f t="shared" si="29"/>
        <v>2090036515.9146566</v>
      </c>
      <c r="V20" s="9">
        <f t="shared" si="29"/>
        <v>2198698009.7251735</v>
      </c>
      <c r="W20" s="9">
        <f t="shared" si="29"/>
        <v>2310836671.3376269</v>
      </c>
      <c r="X20" s="9">
        <f t="shared" si="29"/>
        <v>2426563770.1216788</v>
      </c>
      <c r="Y20" s="9">
        <f t="shared" si="29"/>
        <v>2545994136.0668201</v>
      </c>
      <c r="Z20" s="9">
        <f t="shared" si="29"/>
        <v>2669246273.7222061</v>
      </c>
      <c r="AA20" s="9">
        <f t="shared" si="29"/>
        <v>2796442479.7825646</v>
      </c>
      <c r="AB20" s="9">
        <f t="shared" si="29"/>
        <v>2927708964.4368544</v>
      </c>
      <c r="AC20" s="9">
        <f t="shared" si="29"/>
        <v>3063175976.6000819</v>
      </c>
      <c r="AD20" s="9">
        <f t="shared" si="29"/>
        <v>3202977933.1525326</v>
      </c>
      <c r="AE20" s="9">
        <f t="shared" si="29"/>
        <v>3347253552.3146615</v>
      </c>
      <c r="AF20" s="9">
        <f t="shared" si="29"/>
        <v>3496145991.289979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32438000</v>
      </c>
      <c r="D22" s="9">
        <f ca="1">'Balance Sheet'!C11</f>
        <v>92053302.151241094</v>
      </c>
      <c r="E22" s="9">
        <f ca="1">'Balance Sheet'!D11</f>
        <v>143829423.84241715</v>
      </c>
      <c r="F22" s="9">
        <f ca="1">'Balance Sheet'!E11</f>
        <v>186650280.82620621</v>
      </c>
      <c r="G22" s="9">
        <f ca="1">'Balance Sheet'!F11</f>
        <v>226237055.23082644</v>
      </c>
      <c r="H22" s="9">
        <f ca="1">'Balance Sheet'!G11</f>
        <v>260715184.3219136</v>
      </c>
      <c r="I22" s="9">
        <f ca="1">'Balance Sheet'!H11</f>
        <v>291007210.22924697</v>
      </c>
      <c r="J22" s="9">
        <f ca="1">'Balance Sheet'!I11</f>
        <v>317856621.01326215</v>
      </c>
      <c r="K22" s="9">
        <f ca="1">'Balance Sheet'!J11</f>
        <v>342624211.90096885</v>
      </c>
      <c r="L22" s="9">
        <f ca="1">'Balance Sheet'!K11</f>
        <v>366624164.40531766</v>
      </c>
      <c r="M22" s="9">
        <f ca="1">'Balance Sheet'!L11</f>
        <v>389516840.51936227</v>
      </c>
      <c r="N22" s="9">
        <f ca="1">'Balance Sheet'!M11</f>
        <v>411607286.66069829</v>
      </c>
      <c r="O22" s="9">
        <f ca="1">'Balance Sheet'!N11</f>
        <v>433334568.58098745</v>
      </c>
      <c r="P22" s="9">
        <f ca="1">'Balance Sheet'!O11</f>
        <v>455283941.20974588</v>
      </c>
      <c r="Q22" s="9">
        <f ca="1">'Balance Sheet'!P11</f>
        <v>477234670.12931716</v>
      </c>
      <c r="R22" s="9">
        <f ca="1">'Balance Sheet'!Q11</f>
        <v>498965994.35677278</v>
      </c>
      <c r="S22" s="9">
        <f ca="1">'Balance Sheet'!R11</f>
        <v>520197275.10743314</v>
      </c>
      <c r="T22" s="9">
        <f ca="1">'Balance Sheet'!S11</f>
        <v>540611417.70893776</v>
      </c>
      <c r="U22" s="9">
        <f ca="1">'Balance Sheet'!T11</f>
        <v>561064888.75047219</v>
      </c>
      <c r="V22" s="9">
        <f ca="1">'Balance Sheet'!U11</f>
        <v>582619122.17583072</v>
      </c>
      <c r="W22" s="9">
        <f ca="1">'Balance Sheet'!V11</f>
        <v>605283973.42042589</v>
      </c>
      <c r="X22" s="9">
        <f ca="1">'Balance Sheet'!W11</f>
        <v>628989377.36322331</v>
      </c>
      <c r="Y22" s="9">
        <f ca="1">'Balance Sheet'!X11</f>
        <v>653650539.6209141</v>
      </c>
      <c r="Z22" s="9">
        <f ca="1">'Balance Sheet'!Y11</f>
        <v>679166527.3181746</v>
      </c>
      <c r="AA22" s="9">
        <f ca="1">'Balance Sheet'!Z11</f>
        <v>708674668.50987184</v>
      </c>
      <c r="AB22" s="9">
        <f ca="1">'Balance Sheet'!AA11</f>
        <v>745150953.23981488</v>
      </c>
      <c r="AC22" s="9">
        <f ca="1">'Balance Sheet'!AB11</f>
        <v>789166366.03023732</v>
      </c>
      <c r="AD22" s="9">
        <f ca="1">'Balance Sheet'!AC11</f>
        <v>841326041.2264086</v>
      </c>
      <c r="AE22" s="9">
        <f ca="1">'Balance Sheet'!AD11</f>
        <v>902271023.03666615</v>
      </c>
      <c r="AF22" s="9">
        <f ca="1">'Balance Sheet'!AE11</f>
        <v>972680108.88120162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581433653.00175786</v>
      </c>
      <c r="D23" s="9">
        <f t="shared" ref="D23:AF23" ca="1" si="30">D20-D22</f>
        <v>584191298.74833119</v>
      </c>
      <c r="E23" s="9">
        <f t="shared" ca="1" si="30"/>
        <v>596784059.28769946</v>
      </c>
      <c r="F23" s="9">
        <f t="shared" ca="1" si="30"/>
        <v>620391888.76583219</v>
      </c>
      <c r="G23" s="9">
        <f t="shared" ca="1" si="30"/>
        <v>649262169.66876411</v>
      </c>
      <c r="H23" s="9">
        <f t="shared" ca="1" si="30"/>
        <v>685331400.02407467</v>
      </c>
      <c r="I23" s="9">
        <f t="shared" ca="1" si="30"/>
        <v>727740864.16038597</v>
      </c>
      <c r="J23" s="9">
        <f ca="1">J20-J22</f>
        <v>775812849.38669384</v>
      </c>
      <c r="K23" s="9">
        <f t="shared" ca="1" si="30"/>
        <v>828254344.26553607</v>
      </c>
      <c r="L23" s="9">
        <f t="shared" ca="1" si="30"/>
        <v>883888663.89908707</v>
      </c>
      <c r="M23" s="9">
        <f t="shared" ca="1" si="30"/>
        <v>943131622.93694377</v>
      </c>
      <c r="N23" s="9">
        <f t="shared" ca="1" si="30"/>
        <v>1005756744.3608383</v>
      </c>
      <c r="O23" s="9">
        <f t="shared" ca="1" si="30"/>
        <v>1071405999.7331209</v>
      </c>
      <c r="P23" s="9">
        <f t="shared" ca="1" si="30"/>
        <v>1139577716.871736</v>
      </c>
      <c r="Q23" s="9">
        <f t="shared" ca="1" si="30"/>
        <v>1210596455.2499647</v>
      </c>
      <c r="R23" s="9">
        <f t="shared" ca="1" si="30"/>
        <v>1284773001.9986305</v>
      </c>
      <c r="S23" s="9">
        <f t="shared" ca="1" si="30"/>
        <v>1362480867.427094</v>
      </c>
      <c r="T23" s="9">
        <f t="shared" ca="1" si="30"/>
        <v>1444132953.0404897</v>
      </c>
      <c r="U23" s="9">
        <f t="shared" ca="1" si="30"/>
        <v>1528971627.1641846</v>
      </c>
      <c r="V23" s="9">
        <f t="shared" ca="1" si="30"/>
        <v>1616078887.5493426</v>
      </c>
      <c r="W23" s="9">
        <f t="shared" ca="1" si="30"/>
        <v>1705552697.917201</v>
      </c>
      <c r="X23" s="9">
        <f t="shared" ca="1" si="30"/>
        <v>1797574392.7584555</v>
      </c>
      <c r="Y23" s="9">
        <f t="shared" ca="1" si="30"/>
        <v>1892343596.4459062</v>
      </c>
      <c r="Z23" s="9">
        <f t="shared" ca="1" si="30"/>
        <v>1990079746.4040315</v>
      </c>
      <c r="AA23" s="9">
        <f t="shared" ca="1" si="30"/>
        <v>2087767811.2726927</v>
      </c>
      <c r="AB23" s="9">
        <f t="shared" ca="1" si="30"/>
        <v>2182558011.1970396</v>
      </c>
      <c r="AC23" s="9">
        <f t="shared" ca="1" si="30"/>
        <v>2274009610.5698447</v>
      </c>
      <c r="AD23" s="9">
        <f t="shared" ca="1" si="30"/>
        <v>2361651891.9261241</v>
      </c>
      <c r="AE23" s="9">
        <f t="shared" ca="1" si="30"/>
        <v>2444982529.2779951</v>
      </c>
      <c r="AF23" s="9">
        <f t="shared" ca="1" si="30"/>
        <v>2523465882.4087772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32438000</v>
      </c>
      <c r="D5" s="1">
        <f ca="1">C5+C6</f>
        <v>92053302.151241094</v>
      </c>
      <c r="E5" s="1">
        <f t="shared" ref="E5:AF5" ca="1" si="1">D5+D6</f>
        <v>143829423.84241715</v>
      </c>
      <c r="F5" s="1">
        <f t="shared" ca="1" si="1"/>
        <v>186650280.82620621</v>
      </c>
      <c r="G5" s="1">
        <f t="shared" ca="1" si="1"/>
        <v>226237055.23082644</v>
      </c>
      <c r="H5" s="1">
        <f t="shared" ca="1" si="1"/>
        <v>260715184.3219136</v>
      </c>
      <c r="I5" s="1">
        <f t="shared" ca="1" si="1"/>
        <v>291007210.22924697</v>
      </c>
      <c r="J5" s="1">
        <f t="shared" ca="1" si="1"/>
        <v>317856621.01326215</v>
      </c>
      <c r="K5" s="1">
        <f t="shared" ca="1" si="1"/>
        <v>342624211.90096885</v>
      </c>
      <c r="L5" s="1">
        <f t="shared" ca="1" si="1"/>
        <v>366624164.40531766</v>
      </c>
      <c r="M5" s="1">
        <f t="shared" ca="1" si="1"/>
        <v>389516840.51936227</v>
      </c>
      <c r="N5" s="1">
        <f t="shared" ca="1" si="1"/>
        <v>411607286.66069829</v>
      </c>
      <c r="O5" s="1">
        <f t="shared" ca="1" si="1"/>
        <v>433334568.58098745</v>
      </c>
      <c r="P5" s="1">
        <f t="shared" ca="1" si="1"/>
        <v>455283941.20974588</v>
      </c>
      <c r="Q5" s="1">
        <f t="shared" ca="1" si="1"/>
        <v>477234670.12931716</v>
      </c>
      <c r="R5" s="1">
        <f t="shared" ca="1" si="1"/>
        <v>498965994.35677278</v>
      </c>
      <c r="S5" s="1">
        <f t="shared" ca="1" si="1"/>
        <v>520197275.10743314</v>
      </c>
      <c r="T5" s="1">
        <f t="shared" ca="1" si="1"/>
        <v>540611417.70893776</v>
      </c>
      <c r="U5" s="1">
        <f t="shared" ca="1" si="1"/>
        <v>561064888.75047219</v>
      </c>
      <c r="V5" s="1">
        <f t="shared" ca="1" si="1"/>
        <v>582619122.17583072</v>
      </c>
      <c r="W5" s="1">
        <f t="shared" ca="1" si="1"/>
        <v>605283973.42042589</v>
      </c>
      <c r="X5" s="1">
        <f t="shared" ca="1" si="1"/>
        <v>628989377.36322331</v>
      </c>
      <c r="Y5" s="1">
        <f t="shared" ca="1" si="1"/>
        <v>653650539.6209141</v>
      </c>
      <c r="Z5" s="1">
        <f t="shared" ca="1" si="1"/>
        <v>679166527.3181746</v>
      </c>
      <c r="AA5" s="1">
        <f t="shared" ca="1" si="1"/>
        <v>708674668.50987184</v>
      </c>
      <c r="AB5" s="1">
        <f t="shared" ca="1" si="1"/>
        <v>745150953.23981488</v>
      </c>
      <c r="AC5" s="1">
        <f t="shared" ca="1" si="1"/>
        <v>789166366.03023732</v>
      </c>
      <c r="AD5" s="1">
        <f t="shared" ca="1" si="1"/>
        <v>841326041.2264086</v>
      </c>
      <c r="AE5" s="1">
        <f t="shared" ca="1" si="1"/>
        <v>902271023.03666615</v>
      </c>
      <c r="AF5" s="1">
        <f t="shared" ca="1" si="1"/>
        <v>972680108.88120162</v>
      </c>
      <c r="AG5" s="1"/>
      <c r="AH5" s="1"/>
      <c r="AI5" s="1"/>
      <c r="AJ5" s="1"/>
      <c r="AK5" s="1"/>
      <c r="AL5" s="1"/>
      <c r="AM5" s="1"/>
      <c r="AN5" s="1"/>
      <c r="AO5" s="1"/>
      <c r="AP5" s="1"/>
    </row>
    <row r="6" spans="1:42" x14ac:dyDescent="0.35">
      <c r="A6" s="63" t="s">
        <v>3</v>
      </c>
      <c r="C6" s="1">
        <f ca="1">-'Cash Flow'!C13</f>
        <v>59615302.151241094</v>
      </c>
      <c r="D6" s="1">
        <f ca="1">-'Cash Flow'!D13</f>
        <v>51776121.691176057</v>
      </c>
      <c r="E6" s="1">
        <f ca="1">-'Cash Flow'!E13</f>
        <v>42820856.983789057</v>
      </c>
      <c r="F6" s="1">
        <f ca="1">-'Cash Flow'!F13</f>
        <v>39586774.404620245</v>
      </c>
      <c r="G6" s="1">
        <f ca="1">-'Cash Flow'!G13</f>
        <v>34478129.091087177</v>
      </c>
      <c r="H6" s="1">
        <f ca="1">-'Cash Flow'!H13</f>
        <v>30292025.907333404</v>
      </c>
      <c r="I6" s="1">
        <f ca="1">-'Cash Flow'!I13</f>
        <v>26849410.784015149</v>
      </c>
      <c r="J6" s="1">
        <f ca="1">-'Cash Flow'!J13</f>
        <v>24767590.887706697</v>
      </c>
      <c r="K6" s="1">
        <f ca="1">-'Cash Flow'!K13</f>
        <v>23999952.504348829</v>
      </c>
      <c r="L6" s="1">
        <f ca="1">-'Cash Flow'!L13</f>
        <v>22892676.114044607</v>
      </c>
      <c r="M6" s="1">
        <f ca="1">-'Cash Flow'!M13</f>
        <v>22090446.141336039</v>
      </c>
      <c r="N6" s="1">
        <f ca="1">-'Cash Flow'!N13</f>
        <v>21727281.920289144</v>
      </c>
      <c r="O6" s="1">
        <f ca="1">-'Cash Flow'!O13</f>
        <v>21949372.628758401</v>
      </c>
      <c r="P6" s="1">
        <f ca="1">-'Cash Flow'!P13</f>
        <v>21950728.91957128</v>
      </c>
      <c r="Q6" s="1">
        <f ca="1">-'Cash Flow'!Q13</f>
        <v>21731324.227455586</v>
      </c>
      <c r="R6" s="1">
        <f ca="1">-'Cash Flow'!R13</f>
        <v>21231280.75066036</v>
      </c>
      <c r="S6" s="1">
        <f ca="1">-'Cash Flow'!S13</f>
        <v>20414142.601504624</v>
      </c>
      <c r="T6" s="1">
        <f ca="1">-'Cash Flow'!T13</f>
        <v>20453471.041534454</v>
      </c>
      <c r="U6" s="1">
        <f ca="1">-'Cash Flow'!U13</f>
        <v>21554233.425358534</v>
      </c>
      <c r="V6" s="1">
        <f ca="1">-'Cash Flow'!V13</f>
        <v>22664851.24459511</v>
      </c>
      <c r="W6" s="1">
        <f ca="1">-'Cash Flow'!W13</f>
        <v>23705403.942797363</v>
      </c>
      <c r="X6" s="1">
        <f ca="1">-'Cash Flow'!X13</f>
        <v>24661162.257690758</v>
      </c>
      <c r="Y6" s="1">
        <f ca="1">-'Cash Flow'!Y13</f>
        <v>25515987.697260529</v>
      </c>
      <c r="Z6" s="1">
        <f ca="1">-'Cash Flow'!Z13</f>
        <v>29508141.19169721</v>
      </c>
      <c r="AA6" s="1">
        <f ca="1">-'Cash Flow'!AA13</f>
        <v>36476284.729943007</v>
      </c>
      <c r="AB6" s="1">
        <f ca="1">-'Cash Flow'!AB13</f>
        <v>44015412.79042244</v>
      </c>
      <c r="AC6" s="1">
        <f ca="1">-'Cash Flow'!AC13</f>
        <v>52159675.196171254</v>
      </c>
      <c r="AD6" s="1">
        <f ca="1">-'Cash Flow'!AD13</f>
        <v>60944981.810257494</v>
      </c>
      <c r="AE6" s="1">
        <f ca="1">-'Cash Flow'!AE13</f>
        <v>70409085.84453547</v>
      </c>
      <c r="AF6" s="1">
        <f ca="1">-'Cash Flow'!AF13</f>
        <v>80591670.902490139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3221865.5752934385</v>
      </c>
      <c r="D8" s="1">
        <f ca="1">IF(SUM(D5:D6)&gt;0,Assumptions!$C$26*SUM(D5:D6),Assumptions!$C$27*(SUM(D5:D6)))</f>
        <v>5034029.8344846005</v>
      </c>
      <c r="E8" s="1">
        <f ca="1">IF(SUM(E5:E6)&gt;0,Assumptions!$C$26*SUM(E5:E6),Assumptions!$C$27*(SUM(E5:E6)))</f>
        <v>6532759.8289172174</v>
      </c>
      <c r="F8" s="1">
        <f ca="1">IF(SUM(F5:F6)&gt;0,Assumptions!$C$26*SUM(F5:F6),Assumptions!$C$27*(SUM(F5:F6)))</f>
        <v>7918296.9330789261</v>
      </c>
      <c r="G8" s="1">
        <f ca="1">IF(SUM(G5:G6)&gt;0,Assumptions!$C$26*SUM(G5:G6),Assumptions!$C$27*(SUM(G5:G6)))</f>
        <v>9125031.4512669761</v>
      </c>
      <c r="H8" s="1">
        <f ca="1">IF(SUM(H5:H6)&gt;0,Assumptions!$C$26*SUM(H5:H6),Assumptions!$C$27*(SUM(H5:H6)))</f>
        <v>10185252.358023645</v>
      </c>
      <c r="I8" s="1">
        <f ca="1">IF(SUM(I5:I6)&gt;0,Assumptions!$C$26*SUM(I5:I6),Assumptions!$C$27*(SUM(I5:I6)))</f>
        <v>11124981.735464176</v>
      </c>
      <c r="J8" s="1">
        <f ca="1">IF(SUM(J5:J6)&gt;0,Assumptions!$C$26*SUM(J5:J6),Assumptions!$C$27*(SUM(J5:J6)))</f>
        <v>11991847.416533912</v>
      </c>
      <c r="K8" s="1">
        <f ca="1">IF(SUM(K5:K6)&gt;0,Assumptions!$C$26*SUM(K5:K6),Assumptions!$C$27*(SUM(K5:K6)))</f>
        <v>12831845.75418612</v>
      </c>
      <c r="L8" s="1">
        <f ca="1">IF(SUM(L5:L6)&gt;0,Assumptions!$C$26*SUM(L5:L6),Assumptions!$C$27*(SUM(L5:L6)))</f>
        <v>13633089.418177681</v>
      </c>
      <c r="M8" s="1">
        <f ca="1">IF(SUM(M5:M6)&gt;0,Assumptions!$C$26*SUM(M5:M6),Assumptions!$C$27*(SUM(M5:M6)))</f>
        <v>14406255.033124441</v>
      </c>
      <c r="N8" s="1">
        <f ca="1">IF(SUM(N5:N6)&gt;0,Assumptions!$C$26*SUM(N5:N6),Assumptions!$C$27*(SUM(N5:N6)))</f>
        <v>15166709.900334563</v>
      </c>
      <c r="O8" s="1">
        <f ca="1">IF(SUM(O5:O6)&gt;0,Assumptions!$C$26*SUM(O5:O6),Assumptions!$C$27*(SUM(O5:O6)))</f>
        <v>15934937.942341108</v>
      </c>
      <c r="P8" s="1">
        <f ca="1">IF(SUM(P5:P6)&gt;0,Assumptions!$C$26*SUM(P5:P6),Assumptions!$C$27*(SUM(P5:P6)))</f>
        <v>16703213.454526102</v>
      </c>
      <c r="Q8" s="1">
        <f ca="1">IF(SUM(Q5:Q6)&gt;0,Assumptions!$C$26*SUM(Q5:Q6),Assumptions!$C$27*(SUM(Q5:Q6)))</f>
        <v>17463809.802487049</v>
      </c>
      <c r="R8" s="1">
        <f ca="1">IF(SUM(R5:R6)&gt;0,Assumptions!$C$26*SUM(R5:R6),Assumptions!$C$27*(SUM(R5:R6)))</f>
        <v>18206904.628760163</v>
      </c>
      <c r="S8" s="1">
        <f ca="1">IF(SUM(S5:S6)&gt;0,Assumptions!$C$26*SUM(S5:S6),Assumptions!$C$27*(SUM(S5:S6)))</f>
        <v>18921399.619812824</v>
      </c>
      <c r="T8" s="1">
        <f ca="1">IF(SUM(T5:T6)&gt;0,Assumptions!$C$26*SUM(T5:T6),Assumptions!$C$27*(SUM(T5:T6)))</f>
        <v>19637271.106266528</v>
      </c>
      <c r="U8" s="1">
        <f ca="1">IF(SUM(U5:U6)&gt;0,Assumptions!$C$26*SUM(U5:U6),Assumptions!$C$27*(SUM(U5:U6)))</f>
        <v>20391669.276154079</v>
      </c>
      <c r="V8" s="1">
        <f ca="1">IF(SUM(V5:V6)&gt;0,Assumptions!$C$26*SUM(V5:V6),Assumptions!$C$27*(SUM(V5:V6)))</f>
        <v>21184939.069714908</v>
      </c>
      <c r="W8" s="1">
        <f ca="1">IF(SUM(W5:W6)&gt;0,Assumptions!$C$26*SUM(W5:W6),Assumptions!$C$27*(SUM(W5:W6)))</f>
        <v>22014628.207712818</v>
      </c>
      <c r="X8" s="1">
        <f ca="1">IF(SUM(X5:X6)&gt;0,Assumptions!$C$26*SUM(X5:X6),Assumptions!$C$27*(SUM(X5:X6)))</f>
        <v>22877768.886731997</v>
      </c>
      <c r="Y8" s="1">
        <f ca="1">IF(SUM(Y5:Y6)&gt;0,Assumptions!$C$26*SUM(Y5:Y6),Assumptions!$C$27*(SUM(Y5:Y6)))</f>
        <v>23770828.456136115</v>
      </c>
      <c r="Z8" s="1">
        <f ca="1">IF(SUM(Z5:Z6)&gt;0,Assumptions!$C$26*SUM(Z5:Z6),Assumptions!$C$27*(SUM(Z5:Z6)))</f>
        <v>24803613.397845518</v>
      </c>
      <c r="AA8" s="1">
        <f ca="1">IF(SUM(AA5:AA6)&gt;0,Assumptions!$C$26*SUM(AA5:AA6),Assumptions!$C$27*(SUM(AA5:AA6)))</f>
        <v>26080283.363393523</v>
      </c>
      <c r="AB8" s="1">
        <f ca="1">IF(SUM(AB5:AB6)&gt;0,Assumptions!$C$26*SUM(AB5:AB6),Assumptions!$C$27*(SUM(AB5:AB6)))</f>
        <v>27620822.811058309</v>
      </c>
      <c r="AC8" s="1">
        <f ca="1">IF(SUM(AC5:AC6)&gt;0,Assumptions!$C$26*SUM(AC5:AC6),Assumptions!$C$27*(SUM(AC5:AC6)))</f>
        <v>29446411.442924302</v>
      </c>
      <c r="AD8" s="1">
        <f ca="1">IF(SUM(AD5:AD6)&gt;0,Assumptions!$C$26*SUM(AD5:AD6),Assumptions!$C$27*(SUM(AD5:AD6)))</f>
        <v>31579485.806283318</v>
      </c>
      <c r="AE8" s="1">
        <f ca="1">IF(SUM(AE5:AE6)&gt;0,Assumptions!$C$26*SUM(AE5:AE6),Assumptions!$C$27*(SUM(AE5:AE6)))</f>
        <v>34043803.81084206</v>
      </c>
      <c r="AF8" s="1">
        <f ca="1">IF(SUM(AF5:AF6)&gt;0,Assumptions!$C$26*SUM(AF5:AF6),Assumptions!$C$27*(SUM(AF5:AF6)))</f>
        <v>36864512.292429216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Normal="100" workbookViewId="0">
      <selection sqref="A1:XFD1048576"/>
    </sheetView>
  </sheetViews>
  <sheetFormatPr defaultRowHeight="15.5" x14ac:dyDescent="0.35"/>
  <cols>
    <col min="1" max="1" width="107.9140625" style="63" customWidth="1"/>
    <col min="2" max="2" width="18.1640625" style="63" bestFit="1" customWidth="1"/>
    <col min="3" max="3" width="52.08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96</v>
      </c>
      <c r="B7" s="180">
        <f>Assumptions!C24</f>
        <v>23289000</v>
      </c>
      <c r="C7" s="179" t="str">
        <f>Assumptions!B24</f>
        <v>RFI Table F10; Lines F10.62 + F10.70</v>
      </c>
    </row>
    <row r="8" spans="1:3" ht="34" x14ac:dyDescent="0.45">
      <c r="A8" s="90" t="s">
        <v>174</v>
      </c>
      <c r="B8" s="181">
        <f>Assumptions!$C$133</f>
        <v>0.7</v>
      </c>
      <c r="C8" s="179" t="s">
        <v>199</v>
      </c>
    </row>
    <row r="9" spans="1:3" ht="18.5" x14ac:dyDescent="0.45">
      <c r="A9" s="90"/>
      <c r="B9" s="182"/>
      <c r="C9" s="179"/>
    </row>
    <row r="10" spans="1:3" ht="68" x14ac:dyDescent="0.45">
      <c r="A10" s="94" t="s">
        <v>102</v>
      </c>
      <c r="B10" s="183">
        <f>Assumptions!C135</f>
        <v>33000</v>
      </c>
      <c r="C10" s="179" t="s">
        <v>200</v>
      </c>
    </row>
    <row r="11" spans="1:3" ht="18.5" x14ac:dyDescent="0.45">
      <c r="A11" s="94"/>
      <c r="B11" s="184"/>
      <c r="C11" s="179"/>
    </row>
    <row r="12" spans="1:3" ht="18.5" x14ac:dyDescent="0.45">
      <c r="A12" s="94" t="s">
        <v>184</v>
      </c>
      <c r="B12" s="180">
        <f>(B7*B8)/B10</f>
        <v>494.00909090909084</v>
      </c>
      <c r="C12" s="179"/>
    </row>
    <row r="13" spans="1:3" ht="18.5" x14ac:dyDescent="0.45">
      <c r="A13" s="96"/>
      <c r="B13" s="185"/>
      <c r="C13" s="179"/>
    </row>
    <row r="14" spans="1:3" ht="18.5" x14ac:dyDescent="0.45">
      <c r="A14" s="94" t="s">
        <v>103</v>
      </c>
      <c r="B14" s="103">
        <v>1</v>
      </c>
      <c r="C14" s="179"/>
    </row>
    <row r="15" spans="1:3" ht="18.5" x14ac:dyDescent="0.45">
      <c r="A15" s="96"/>
      <c r="B15" s="99"/>
      <c r="C15" s="179"/>
    </row>
    <row r="16" spans="1:3" ht="18.5" x14ac:dyDescent="0.45">
      <c r="A16" s="96" t="s">
        <v>179</v>
      </c>
      <c r="B16" s="186">
        <f>B12/B14</f>
        <v>494.00909090909084</v>
      </c>
      <c r="C16" s="179"/>
    </row>
    <row r="17" spans="1:3" ht="18.5" x14ac:dyDescent="0.45">
      <c r="A17" s="94"/>
      <c r="B17" s="187"/>
      <c r="C17" s="179"/>
    </row>
    <row r="18" spans="1:3" ht="18.5" x14ac:dyDescent="0.45">
      <c r="A18" s="102" t="s">
        <v>178</v>
      </c>
      <c r="B18" s="187"/>
      <c r="C18" s="179"/>
    </row>
    <row r="19" spans="1:3" ht="18.5" x14ac:dyDescent="0.45">
      <c r="A19" s="94"/>
      <c r="B19" s="187"/>
      <c r="C19" s="179"/>
    </row>
    <row r="20" spans="1:3" ht="34" x14ac:dyDescent="0.45">
      <c r="A20" s="94" t="s">
        <v>65</v>
      </c>
      <c r="B20" s="180">
        <f>'Profit and Loss'!L5</f>
        <v>152695365.75560257</v>
      </c>
      <c r="C20" s="179" t="s">
        <v>201</v>
      </c>
    </row>
    <row r="21" spans="1:3" ht="34" x14ac:dyDescent="0.45">
      <c r="A21" s="94" t="str">
        <f>A8</f>
        <v>Assumed revenue from households</v>
      </c>
      <c r="B21" s="181">
        <f>B8</f>
        <v>0.7</v>
      </c>
      <c r="C21" s="179" t="s">
        <v>199</v>
      </c>
    </row>
    <row r="22" spans="1:3" ht="18.5" x14ac:dyDescent="0.45">
      <c r="A22" s="94"/>
      <c r="B22" s="184"/>
      <c r="C22" s="179"/>
    </row>
    <row r="23" spans="1:3" ht="34" x14ac:dyDescent="0.45">
      <c r="A23" s="94" t="s">
        <v>101</v>
      </c>
      <c r="B23" s="183">
        <f>Assumptions!M135</f>
        <v>36099.755776817561</v>
      </c>
      <c r="C23" s="179" t="s">
        <v>202</v>
      </c>
    </row>
    <row r="24" spans="1:3" ht="18.5" x14ac:dyDescent="0.45">
      <c r="A24" s="94"/>
      <c r="B24" s="184"/>
      <c r="C24" s="179"/>
    </row>
    <row r="25" spans="1:3" ht="18.5" x14ac:dyDescent="0.45">
      <c r="A25" s="94" t="s">
        <v>183</v>
      </c>
      <c r="B25" s="180">
        <f>(B20*B21)/B23</f>
        <v>2960.8719984073141</v>
      </c>
      <c r="C25" s="179"/>
    </row>
    <row r="26" spans="1:3" ht="18.5" x14ac:dyDescent="0.45">
      <c r="A26" s="94"/>
      <c r="B26" s="180"/>
      <c r="C26" s="179"/>
    </row>
    <row r="27" spans="1:3" ht="34" x14ac:dyDescent="0.45">
      <c r="A27" s="94" t="s">
        <v>103</v>
      </c>
      <c r="B27" s="103">
        <f>1.022^11</f>
        <v>1.2704566586717592</v>
      </c>
      <c r="C27" s="179" t="s">
        <v>203</v>
      </c>
    </row>
    <row r="28" spans="1:3" ht="18.5" x14ac:dyDescent="0.45">
      <c r="A28" s="96"/>
      <c r="B28" s="185"/>
      <c r="C28" s="179"/>
    </row>
    <row r="29" spans="1:3" ht="18.5" x14ac:dyDescent="0.45">
      <c r="A29" s="96" t="s">
        <v>180</v>
      </c>
      <c r="B29" s="180">
        <f>B25/B27</f>
        <v>2330.5572671033542</v>
      </c>
      <c r="C29" s="179"/>
    </row>
    <row r="30" spans="1:3" ht="18.5" x14ac:dyDescent="0.45">
      <c r="A30" s="96"/>
      <c r="B30" s="185"/>
      <c r="C30" s="179"/>
    </row>
    <row r="31" spans="1:3" ht="18.5" x14ac:dyDescent="0.45">
      <c r="A31" s="102" t="s">
        <v>186</v>
      </c>
      <c r="B31" s="188"/>
      <c r="C31" s="179"/>
    </row>
    <row r="32" spans="1:3" ht="18.5" x14ac:dyDescent="0.45">
      <c r="A32" s="94"/>
      <c r="B32" s="180"/>
      <c r="C32" s="179"/>
    </row>
    <row r="33" spans="1:3" ht="34" x14ac:dyDescent="0.45">
      <c r="A33" s="94" t="s">
        <v>66</v>
      </c>
      <c r="B33" s="180">
        <f>'Profit and Loss'!AF5</f>
        <v>389167810.64108646</v>
      </c>
      <c r="C33" s="179" t="s">
        <v>201</v>
      </c>
    </row>
    <row r="34" spans="1:3" ht="34" x14ac:dyDescent="0.45">
      <c r="A34" s="94" t="str">
        <f>A21</f>
        <v>Assumed revenue from households</v>
      </c>
      <c r="B34" s="181">
        <f>B21</f>
        <v>0.7</v>
      </c>
      <c r="C34" s="179" t="s">
        <v>199</v>
      </c>
    </row>
    <row r="35" spans="1:3" ht="18.5" x14ac:dyDescent="0.45">
      <c r="A35" s="94"/>
      <c r="B35" s="184"/>
      <c r="C35" s="179"/>
    </row>
    <row r="36" spans="1:3" ht="34" x14ac:dyDescent="0.45">
      <c r="A36" s="94" t="s">
        <v>100</v>
      </c>
      <c r="B36" s="183">
        <f>Assumptions!AG135</f>
        <v>43200.115871605871</v>
      </c>
      <c r="C36" s="179" t="s">
        <v>202</v>
      </c>
    </row>
    <row r="37" spans="1:3" ht="18.5" x14ac:dyDescent="0.45">
      <c r="A37" s="94"/>
      <c r="B37" s="184"/>
      <c r="C37" s="179"/>
    </row>
    <row r="38" spans="1:3" ht="18.5" x14ac:dyDescent="0.45">
      <c r="A38" s="94" t="s">
        <v>182</v>
      </c>
      <c r="B38" s="180">
        <f>(B33*B34)/B36</f>
        <v>6305.9429807643701</v>
      </c>
      <c r="C38" s="179"/>
    </row>
    <row r="39" spans="1:3" ht="18.5" x14ac:dyDescent="0.45">
      <c r="A39" s="94"/>
      <c r="B39" s="184"/>
      <c r="C39" s="179"/>
    </row>
    <row r="40" spans="1:3" ht="34" x14ac:dyDescent="0.45">
      <c r="A40" s="94" t="s">
        <v>103</v>
      </c>
      <c r="B40" s="103">
        <f>1.022^31</f>
        <v>1.9632597808456462</v>
      </c>
      <c r="C40" s="179" t="s">
        <v>203</v>
      </c>
    </row>
    <row r="41" spans="1:3" ht="18.5" x14ac:dyDescent="0.45">
      <c r="A41" s="96"/>
      <c r="B41" s="185"/>
    </row>
    <row r="42" spans="1:3" ht="18.5" x14ac:dyDescent="0.45">
      <c r="A42" s="96" t="s">
        <v>181</v>
      </c>
      <c r="B42" s="180">
        <f>B38/B40</f>
        <v>3211.9758384945749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topLeftCell="B1" zoomScaleNormal="100" workbookViewId="0">
      <pane ySplit="4" topLeftCell="A5" activePane="bottomLeft" state="frozen"/>
      <selection sqref="A1:XFD1048576"/>
      <selection pane="bottomLeft" activeCell="B1"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9" t="s">
        <v>27</v>
      </c>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9.018275672927567E-3</v>
      </c>
      <c r="D13" s="128">
        <f t="shared" ref="D13:AG13" si="3">(1+$C$13)^D8</f>
        <v>1.0090182756729276</v>
      </c>
      <c r="E13" s="128">
        <f t="shared" si="3"/>
        <v>1.018117880641968</v>
      </c>
      <c r="F13" s="128">
        <f t="shared" si="3"/>
        <v>1.0272995483571339</v>
      </c>
      <c r="G13" s="128">
        <f t="shared" si="3"/>
        <v>1.0365640188828924</v>
      </c>
      <c r="H13" s="128">
        <f t="shared" si="3"/>
        <v>1.045912038957816</v>
      </c>
      <c r="I13" s="128">
        <f t="shared" si="3"/>
        <v>1.0553443620547713</v>
      </c>
      <c r="J13" s="128">
        <f t="shared" si="3"/>
        <v>1.0648617484416509</v>
      </c>
      <c r="K13" s="128">
        <f t="shared" si="3"/>
        <v>1.0744649652426532</v>
      </c>
      <c r="L13" s="128">
        <f t="shared" si="3"/>
        <v>1.084154786500114</v>
      </c>
      <c r="M13" s="128">
        <f t="shared" si="3"/>
        <v>1.0939319932368958</v>
      </c>
      <c r="N13" s="128">
        <f t="shared" si="3"/>
        <v>1.1037973735193412</v>
      </c>
      <c r="O13" s="128">
        <f t="shared" si="3"/>
        <v>1.113751722520792</v>
      </c>
      <c r="P13" s="128">
        <f t="shared" si="3"/>
        <v>1.1237958425856824</v>
      </c>
      <c r="Q13" s="128">
        <f t="shared" si="3"/>
        <v>1.1339305432942099</v>
      </c>
      <c r="R13" s="128">
        <f t="shared" si="3"/>
        <v>1.1441566415275894</v>
      </c>
      <c r="S13" s="128">
        <f t="shared" si="3"/>
        <v>1.1544749615338961</v>
      </c>
      <c r="T13" s="128">
        <f t="shared" si="3"/>
        <v>1.1648863349945011</v>
      </c>
      <c r="U13" s="128">
        <f t="shared" si="3"/>
        <v>1.1753916010911076</v>
      </c>
      <c r="V13" s="128">
        <f t="shared" si="3"/>
        <v>1.1859916065733909</v>
      </c>
      <c r="W13" s="128">
        <f t="shared" si="3"/>
        <v>1.196687205827248</v>
      </c>
      <c r="X13" s="128">
        <f t="shared" si="3"/>
        <v>1.2074792609436635</v>
      </c>
      <c r="Y13" s="128">
        <f t="shared" si="3"/>
        <v>1.2183686417881963</v>
      </c>
      <c r="Z13" s="128">
        <f t="shared" si="3"/>
        <v>1.2293562260710922</v>
      </c>
      <c r="AA13" s="128">
        <f t="shared" si="3"/>
        <v>1.240442899418031</v>
      </c>
      <c r="AB13" s="128">
        <f t="shared" si="3"/>
        <v>1.2516295554415084</v>
      </c>
      <c r="AC13" s="128">
        <f t="shared" si="3"/>
        <v>1.2629170958128635</v>
      </c>
      <c r="AD13" s="128">
        <f t="shared" si="3"/>
        <v>1.2743064303349569</v>
      </c>
      <c r="AE13" s="128">
        <f t="shared" si="3"/>
        <v>1.2857984770155018</v>
      </c>
      <c r="AF13" s="128">
        <f t="shared" si="3"/>
        <v>1.2973941621410581</v>
      </c>
      <c r="AG13" s="128">
        <f t="shared" si="3"/>
        <v>1.309094420351693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1106865499.9999998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553432749.99999988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32438000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23289000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14712600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-1.1949983225685468E-2</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-1.18E-2</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-1.4381284696354246E-3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-5.7841032636241074E-4</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-3.8657567133648651E-4</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-1.4200272318378726E-3</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-5.7109062262750143E-4</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-3.8167147600209894E-4</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0.99856187153036458</v>
      </c>
      <c r="I43" s="142">
        <f>H43*(1+$C$35)</f>
        <v>0.99712581127422428</v>
      </c>
      <c r="J43" s="142">
        <f>I43*(1+$C$35)</f>
        <v>0.99569181625722247</v>
      </c>
      <c r="K43" s="142">
        <f>J43*(1+$C$35)</f>
        <v>0.99425988350927996</v>
      </c>
      <c r="L43" s="142">
        <f>K43*(1+$C$35)</f>
        <v>0.99283001006458882</v>
      </c>
      <c r="M43" s="142">
        <f>L43*(1+$C$36)</f>
        <v>0.99225574693444496</v>
      </c>
      <c r="N43" s="142">
        <f>M43*(1+$C$36)</f>
        <v>0.9916818159640256</v>
      </c>
      <c r="O43" s="142">
        <f>N43*(1+$C$36)</f>
        <v>0.99110821696120621</v>
      </c>
      <c r="P43" s="142">
        <f>O43*(1+$C$36)</f>
        <v>0.99053494973397327</v>
      </c>
      <c r="Q43" s="142">
        <f>P43*(1+$C$36)</f>
        <v>0.98996201409042428</v>
      </c>
      <c r="R43" s="142">
        <f>Q43*(1+$C$37)</f>
        <v>0.98957931886022965</v>
      </c>
      <c r="S43" s="142">
        <f>R43*(1+$C$37)</f>
        <v>0.98919677157070052</v>
      </c>
      <c r="T43" s="142">
        <f>S43*(1+$C$37)</f>
        <v>0.98881437216464674</v>
      </c>
      <c r="U43" s="142">
        <f>T43*(1+$C$37)</f>
        <v>0.98843212058490004</v>
      </c>
      <c r="V43" s="142">
        <f>U43*(1+$C$37)</f>
        <v>0.98805001677431437</v>
      </c>
      <c r="W43" s="142">
        <f t="shared" ref="W43:AG43" si="4">V43</f>
        <v>0.98805001677431437</v>
      </c>
      <c r="X43" s="142">
        <f t="shared" si="4"/>
        <v>0.98805001677431437</v>
      </c>
      <c r="Y43" s="142">
        <f t="shared" si="4"/>
        <v>0.98805001677431437</v>
      </c>
      <c r="Z43" s="142">
        <f t="shared" si="4"/>
        <v>0.98805001677431437</v>
      </c>
      <c r="AA43" s="142">
        <f t="shared" si="4"/>
        <v>0.98805001677431437</v>
      </c>
      <c r="AB43" s="142">
        <f t="shared" si="4"/>
        <v>0.98805001677431437</v>
      </c>
      <c r="AC43" s="142">
        <f t="shared" si="4"/>
        <v>0.98805001677431437</v>
      </c>
      <c r="AD43" s="142">
        <f t="shared" si="4"/>
        <v>0.98805001677431437</v>
      </c>
      <c r="AE43" s="142">
        <f t="shared" si="4"/>
        <v>0.98805001677431437</v>
      </c>
      <c r="AF43" s="142">
        <f t="shared" si="4"/>
        <v>0.98805001677431437</v>
      </c>
      <c r="AG43" s="142">
        <f t="shared" si="4"/>
        <v>0.98805001677431437</v>
      </c>
    </row>
    <row r="44" spans="1:33" x14ac:dyDescent="0.35">
      <c r="A44" s="69" t="s">
        <v>60</v>
      </c>
      <c r="B44" s="69" t="s">
        <v>86</v>
      </c>
      <c r="C44" s="141">
        <v>1</v>
      </c>
      <c r="D44" s="142">
        <v>1</v>
      </c>
      <c r="E44" s="142">
        <v>1</v>
      </c>
      <c r="F44" s="142">
        <v>1</v>
      </c>
      <c r="G44" s="142">
        <v>1</v>
      </c>
      <c r="H44" s="142">
        <f>G44*(1+$C$39)</f>
        <v>0.99857997276816213</v>
      </c>
      <c r="I44" s="142">
        <f>H44*(1+$C$39)</f>
        <v>0.99716196201366336</v>
      </c>
      <c r="J44" s="142">
        <f>I44*(1+$C$39)</f>
        <v>0.99574596487305111</v>
      </c>
      <c r="K44" s="142">
        <f>J44*(1+$C$39)</f>
        <v>0.99433197848693866</v>
      </c>
      <c r="L44" s="142">
        <f>K44*(1+$C$39)</f>
        <v>0.99292000000000002</v>
      </c>
      <c r="M44" s="142">
        <f>L44*(1+$C$40)</f>
        <v>0.99235295269898072</v>
      </c>
      <c r="N44" s="142">
        <f>M44*(1+$C$40)</f>
        <v>0.99178622923335757</v>
      </c>
      <c r="O44" s="142">
        <f>N44*(1+$C$40)</f>
        <v>0.99121982941819131</v>
      </c>
      <c r="P44" s="142">
        <f>O44*(1+$C$40)</f>
        <v>0.99065375306864811</v>
      </c>
      <c r="Q44" s="142">
        <f>P44*(1+$C$40)</f>
        <v>0.99008799999999986</v>
      </c>
      <c r="R44" s="142">
        <f>Q44*(1+$C$41)</f>
        <v>0.98971011165166789</v>
      </c>
      <c r="S44" s="142">
        <f>R44*(1+$C$41)</f>
        <v>0.98933236753253961</v>
      </c>
      <c r="T44" s="142">
        <f>S44*(1+$C$41)</f>
        <v>0.98895476758756684</v>
      </c>
      <c r="U44" s="142">
        <f>T44*(1+$C$41)</f>
        <v>0.98857731176172237</v>
      </c>
      <c r="V44" s="142">
        <f>U44*(1+$C$41)</f>
        <v>0.98820000000000008</v>
      </c>
      <c r="W44" s="142">
        <f t="shared" ref="W44:AG44" si="5">V44</f>
        <v>0.98820000000000008</v>
      </c>
      <c r="X44" s="142">
        <f t="shared" si="5"/>
        <v>0.98820000000000008</v>
      </c>
      <c r="Y44" s="142">
        <f t="shared" si="5"/>
        <v>0.98820000000000008</v>
      </c>
      <c r="Z44" s="142">
        <f t="shared" si="5"/>
        <v>0.98820000000000008</v>
      </c>
      <c r="AA44" s="142">
        <f t="shared" si="5"/>
        <v>0.98820000000000008</v>
      </c>
      <c r="AB44" s="142">
        <f t="shared" si="5"/>
        <v>0.98820000000000008</v>
      </c>
      <c r="AC44" s="142">
        <f t="shared" si="5"/>
        <v>0.98820000000000008</v>
      </c>
      <c r="AD44" s="142">
        <f t="shared" si="5"/>
        <v>0.98820000000000008</v>
      </c>
      <c r="AE44" s="142">
        <f t="shared" si="5"/>
        <v>0.98820000000000008</v>
      </c>
      <c r="AF44" s="142">
        <f t="shared" si="5"/>
        <v>0.98820000000000008</v>
      </c>
      <c r="AG44" s="142">
        <f t="shared" si="5"/>
        <v>0.98820000000000008</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962196000.00000012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1251534999.9999995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2841888.1360397339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5227866.7443383159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4034877.4401890249</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7746193.8075480685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13406440.328387251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10576317.067967661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15804183.812305976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70" t="s">
        <v>176</v>
      </c>
      <c r="C77" s="87">
        <v>55219880.892395817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2064638402.4606769</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1338811545.1590698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2119858283.3530726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1394031426.0514655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89100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89100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89100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23791.899925399244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15645.695017412632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2119858283.3530726</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1394031426.0514655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1756944854.7022691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1756944854.7022691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58564828.490075633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15804183.812305976</v>
      </c>
      <c r="E111" s="149">
        <f t="shared" si="7"/>
        <v>15804183.812305976</v>
      </c>
      <c r="F111" s="149">
        <f t="shared" si="7"/>
        <v>15804183.812305976</v>
      </c>
      <c r="G111" s="149">
        <f t="shared" si="7"/>
        <v>15804183.812305976</v>
      </c>
      <c r="H111" s="149">
        <f t="shared" si="7"/>
        <v>15804183.812305976</v>
      </c>
      <c r="I111" s="149">
        <f t="shared" si="7"/>
        <v>15804183.812305976</v>
      </c>
      <c r="J111" s="149">
        <f t="shared" si="7"/>
        <v>15804183.812305976</v>
      </c>
      <c r="K111" s="149">
        <f t="shared" si="7"/>
        <v>15804183.812305976</v>
      </c>
      <c r="L111" s="149">
        <f t="shared" si="7"/>
        <v>15804183.812305976</v>
      </c>
      <c r="M111" s="149">
        <f t="shared" si="7"/>
        <v>15804183.812305976</v>
      </c>
      <c r="N111" s="149">
        <f t="shared" si="7"/>
        <v>15804183.812305976</v>
      </c>
      <c r="O111" s="149">
        <f t="shared" si="7"/>
        <v>15804183.812305976</v>
      </c>
      <c r="P111" s="149">
        <f t="shared" si="7"/>
        <v>15804183.812305976</v>
      </c>
      <c r="Q111" s="149">
        <f t="shared" si="7"/>
        <v>15804183.812305976</v>
      </c>
      <c r="R111" s="149">
        <f t="shared" si="7"/>
        <v>15804183.812305976</v>
      </c>
      <c r="S111" s="149">
        <f t="shared" si="7"/>
        <v>15804183.812305976</v>
      </c>
      <c r="T111" s="149">
        <f t="shared" si="7"/>
        <v>15804183.812305976</v>
      </c>
      <c r="U111" s="149">
        <f t="shared" si="7"/>
        <v>15804183.812305976</v>
      </c>
      <c r="V111" s="149">
        <f t="shared" si="7"/>
        <v>15804183.812305976</v>
      </c>
      <c r="W111" s="149">
        <f t="shared" si="7"/>
        <v>15804183.812305976</v>
      </c>
      <c r="X111" s="149">
        <f t="shared" si="7"/>
        <v>15804183.812305976</v>
      </c>
      <c r="Y111" s="149">
        <f t="shared" si="7"/>
        <v>15804183.812305976</v>
      </c>
      <c r="Z111" s="149">
        <f t="shared" si="7"/>
        <v>15804183.812305976</v>
      </c>
      <c r="AA111" s="149">
        <f t="shared" si="7"/>
        <v>15804183.812305976</v>
      </c>
      <c r="AB111" s="149">
        <f t="shared" si="7"/>
        <v>15804183.812305976</v>
      </c>
      <c r="AC111" s="149">
        <f t="shared" si="7"/>
        <v>15804183.812305976</v>
      </c>
      <c r="AD111" s="149">
        <f t="shared" si="7"/>
        <v>15804183.812305976</v>
      </c>
      <c r="AE111" s="149">
        <f t="shared" si="7"/>
        <v>15804183.812305976</v>
      </c>
      <c r="AF111" s="149">
        <f t="shared" si="7"/>
        <v>15804183.812305976</v>
      </c>
      <c r="AG111" s="149">
        <f t="shared" si="7"/>
        <v>15804183.812305976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1756944854.7022681</v>
      </c>
      <c r="D113" s="149">
        <f t="shared" ref="D113:AG113" si="8">$C$102</f>
        <v>58564828.490075633</v>
      </c>
      <c r="E113" s="149">
        <f t="shared" si="8"/>
        <v>58564828.490075633</v>
      </c>
      <c r="F113" s="149">
        <f t="shared" si="8"/>
        <v>58564828.490075633</v>
      </c>
      <c r="G113" s="149">
        <f t="shared" si="8"/>
        <v>58564828.490075633</v>
      </c>
      <c r="H113" s="149">
        <f t="shared" si="8"/>
        <v>58564828.490075633</v>
      </c>
      <c r="I113" s="149">
        <f t="shared" si="8"/>
        <v>58564828.490075633</v>
      </c>
      <c r="J113" s="149">
        <f t="shared" si="8"/>
        <v>58564828.490075633</v>
      </c>
      <c r="K113" s="149">
        <f t="shared" si="8"/>
        <v>58564828.490075633</v>
      </c>
      <c r="L113" s="149">
        <f t="shared" si="8"/>
        <v>58564828.490075633</v>
      </c>
      <c r="M113" s="149">
        <f t="shared" si="8"/>
        <v>58564828.490075633</v>
      </c>
      <c r="N113" s="149">
        <f t="shared" si="8"/>
        <v>58564828.490075633</v>
      </c>
      <c r="O113" s="149">
        <f t="shared" si="8"/>
        <v>58564828.490075633</v>
      </c>
      <c r="P113" s="149">
        <f t="shared" si="8"/>
        <v>58564828.490075633</v>
      </c>
      <c r="Q113" s="149">
        <f t="shared" si="8"/>
        <v>58564828.490075633</v>
      </c>
      <c r="R113" s="149">
        <f t="shared" si="8"/>
        <v>58564828.490075633</v>
      </c>
      <c r="S113" s="149">
        <f t="shared" si="8"/>
        <v>58564828.490075633</v>
      </c>
      <c r="T113" s="149">
        <f t="shared" si="8"/>
        <v>58564828.490075633</v>
      </c>
      <c r="U113" s="149">
        <f t="shared" si="8"/>
        <v>58564828.490075633</v>
      </c>
      <c r="V113" s="149">
        <f t="shared" si="8"/>
        <v>58564828.490075633</v>
      </c>
      <c r="W113" s="149">
        <f t="shared" si="8"/>
        <v>58564828.490075633</v>
      </c>
      <c r="X113" s="149">
        <f t="shared" si="8"/>
        <v>58564828.490075633</v>
      </c>
      <c r="Y113" s="149">
        <f t="shared" si="8"/>
        <v>58564828.490075633</v>
      </c>
      <c r="Z113" s="149">
        <f t="shared" si="8"/>
        <v>58564828.490075633</v>
      </c>
      <c r="AA113" s="149">
        <f t="shared" si="8"/>
        <v>58564828.490075633</v>
      </c>
      <c r="AB113" s="149">
        <f t="shared" si="8"/>
        <v>58564828.490075633</v>
      </c>
      <c r="AC113" s="149">
        <f t="shared" si="8"/>
        <v>58564828.490075633</v>
      </c>
      <c r="AD113" s="149">
        <f t="shared" si="8"/>
        <v>58564828.490075633</v>
      </c>
      <c r="AE113" s="149">
        <f t="shared" si="8"/>
        <v>58564828.490075633</v>
      </c>
      <c r="AF113" s="149">
        <f t="shared" si="8"/>
        <v>58564828.490075633</v>
      </c>
      <c r="AG113" s="149">
        <f t="shared" si="8"/>
        <v>58564828.490075633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-83163.651283822954</v>
      </c>
      <c r="I115" s="149">
        <f t="shared" si="9"/>
        <v>-166209.20791812241</v>
      </c>
      <c r="J115" s="149">
        <f t="shared" si="9"/>
        <v>-249136.83760052174</v>
      </c>
      <c r="K115" s="149">
        <f t="shared" si="9"/>
        <v>-331946.70779049397</v>
      </c>
      <c r="L115" s="149">
        <f t="shared" si="9"/>
        <v>-414638.98570973426</v>
      </c>
      <c r="M115" s="149">
        <f t="shared" si="9"/>
        <v>-447848.01363968849</v>
      </c>
      <c r="N115" s="149">
        <f t="shared" si="9"/>
        <v>-481038.0762052089</v>
      </c>
      <c r="O115" s="149">
        <f t="shared" si="9"/>
        <v>-514209.18423723429</v>
      </c>
      <c r="P115" s="149">
        <f t="shared" si="9"/>
        <v>-547361.34856051952</v>
      </c>
      <c r="Q115" s="149">
        <f t="shared" si="9"/>
        <v>-580494.57999363542</v>
      </c>
      <c r="R115" s="149">
        <f t="shared" si="9"/>
        <v>-602625.54630209506</v>
      </c>
      <c r="S115" s="149">
        <f t="shared" si="9"/>
        <v>-624748.06585197896</v>
      </c>
      <c r="T115" s="149">
        <f t="shared" si="9"/>
        <v>-646862.1418671757</v>
      </c>
      <c r="U115" s="149">
        <f t="shared" si="9"/>
        <v>-668967.77757033706</v>
      </c>
      <c r="V115" s="149">
        <f t="shared" si="9"/>
        <v>-691064.97618288547</v>
      </c>
      <c r="W115" s="149">
        <f t="shared" si="9"/>
        <v>-691064.97618288547</v>
      </c>
      <c r="X115" s="149">
        <f t="shared" si="9"/>
        <v>-691064.97618288547</v>
      </c>
      <c r="Y115" s="149">
        <f t="shared" si="9"/>
        <v>-691064.97618288547</v>
      </c>
      <c r="Z115" s="149">
        <f t="shared" si="9"/>
        <v>-691064.97618288547</v>
      </c>
      <c r="AA115" s="149">
        <f t="shared" si="9"/>
        <v>-691064.97618288547</v>
      </c>
      <c r="AB115" s="149">
        <f t="shared" si="9"/>
        <v>-691064.97618288547</v>
      </c>
      <c r="AC115" s="149">
        <f t="shared" si="9"/>
        <v>-691064.97618288547</v>
      </c>
      <c r="AD115" s="149">
        <f t="shared" si="9"/>
        <v>-691064.97618288547</v>
      </c>
      <c r="AE115" s="149">
        <f t="shared" si="9"/>
        <v>-691064.97618288547</v>
      </c>
      <c r="AF115" s="149">
        <f t="shared" si="9"/>
        <v>-691064.97618288547</v>
      </c>
      <c r="AG115" s="149">
        <f t="shared" si="9"/>
        <v>-691064.97618288547</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58564828.490075633</v>
      </c>
      <c r="E118" s="149">
        <f t="shared" ref="E118:AG118" si="11">E113+E115+E116</f>
        <v>58564828.490075633</v>
      </c>
      <c r="F118" s="149">
        <f>F113+F115+F116</f>
        <v>58564828.490075633</v>
      </c>
      <c r="G118" s="149">
        <f t="shared" si="11"/>
        <v>58564828.490075633</v>
      </c>
      <c r="H118" s="149">
        <f>H113+H115+H116</f>
        <v>58481664.83879181</v>
      </c>
      <c r="I118" s="149">
        <f t="shared" si="11"/>
        <v>58398619.282157511</v>
      </c>
      <c r="J118" s="149">
        <f t="shared" si="11"/>
        <v>58315691.652475111</v>
      </c>
      <c r="K118" s="149">
        <f t="shared" si="11"/>
        <v>58232881.782285139</v>
      </c>
      <c r="L118" s="149">
        <f t="shared" si="11"/>
        <v>58150189.504365899</v>
      </c>
      <c r="M118" s="149">
        <f t="shared" si="11"/>
        <v>58116980.476435944</v>
      </c>
      <c r="N118" s="149">
        <f t="shared" si="11"/>
        <v>58083790.413870424</v>
      </c>
      <c r="O118" s="149">
        <f t="shared" si="11"/>
        <v>58050619.305838399</v>
      </c>
      <c r="P118" s="149">
        <f t="shared" si="11"/>
        <v>58017467.141515113</v>
      </c>
      <c r="Q118" s="149">
        <f t="shared" si="11"/>
        <v>57984333.910081998</v>
      </c>
      <c r="R118" s="149">
        <f t="shared" si="11"/>
        <v>57962202.943773538</v>
      </c>
      <c r="S118" s="149">
        <f t="shared" si="11"/>
        <v>57940080.424223654</v>
      </c>
      <c r="T118" s="149">
        <f t="shared" si="11"/>
        <v>57917966.348208457</v>
      </c>
      <c r="U118" s="149">
        <f t="shared" si="11"/>
        <v>57895860.712505296</v>
      </c>
      <c r="V118" s="149">
        <f t="shared" si="11"/>
        <v>57873763.513892747</v>
      </c>
      <c r="W118" s="149">
        <f t="shared" si="11"/>
        <v>57873763.513892747</v>
      </c>
      <c r="X118" s="149">
        <f t="shared" si="11"/>
        <v>57873763.513892747</v>
      </c>
      <c r="Y118" s="149">
        <f t="shared" si="11"/>
        <v>57873763.513892747</v>
      </c>
      <c r="Z118" s="149">
        <f t="shared" si="11"/>
        <v>57873763.513892747</v>
      </c>
      <c r="AA118" s="149">
        <f t="shared" si="11"/>
        <v>57873763.513892747</v>
      </c>
      <c r="AB118" s="149">
        <f t="shared" si="11"/>
        <v>57873763.513892747</v>
      </c>
      <c r="AC118" s="149">
        <f t="shared" si="11"/>
        <v>57873763.513892747</v>
      </c>
      <c r="AD118" s="149">
        <f t="shared" si="11"/>
        <v>57873763.513892747</v>
      </c>
      <c r="AE118" s="149">
        <f t="shared" si="11"/>
        <v>57873763.513892747</v>
      </c>
      <c r="AF118" s="149">
        <f t="shared" si="11"/>
        <v>57873763.513892747</v>
      </c>
      <c r="AG118" s="149">
        <f t="shared" si="11"/>
        <v>57873763.513892747</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1405555.8837618153</v>
      </c>
      <c r="E120" s="149">
        <f>(SUM($D$118:E118)*$C$104/$C$106)+(SUM($D$118:E118)*$C$105/$C$107)</f>
        <v>2811111.7675236305</v>
      </c>
      <c r="F120" s="149">
        <f>(SUM($D$118:F118)*$C$104/$C$106)+(SUM($D$118:F118)*$C$105/$C$107)</f>
        <v>4216667.6512854453</v>
      </c>
      <c r="G120" s="149">
        <f>(SUM($D$118:G118)*$C$104/$C$106)+(SUM($D$118:G118)*$C$105/$C$107)</f>
        <v>5622223.535047261</v>
      </c>
      <c r="H120" s="149">
        <f>(SUM($D$118:H118)*$C$104/$C$106)+(SUM($D$118:H118)*$C$105/$C$107)</f>
        <v>7025783.491178263</v>
      </c>
      <c r="I120" s="149">
        <f>(SUM($D$118:I118)*$C$104/$C$106)+(SUM($D$118:I118)*$C$105/$C$107)</f>
        <v>8427350.3539500441</v>
      </c>
      <c r="J120" s="149">
        <f>(SUM($D$118:J118)*$C$104/$C$106)+(SUM($D$118:J118)*$C$105/$C$107)</f>
        <v>9826926.9536094479</v>
      </c>
      <c r="K120" s="149">
        <f>(SUM($D$118:K118)*$C$104/$C$106)+(SUM($D$118:K118)*$C$105/$C$107)</f>
        <v>11224516.11638429</v>
      </c>
      <c r="L120" s="149">
        <f>(SUM($D$118:L118)*$C$104/$C$106)+(SUM($D$118:L118)*$C$105/$C$107)</f>
        <v>12620120.664489076</v>
      </c>
      <c r="M120" s="149">
        <f>(SUM($D$118:M118)*$C$104/$C$106)+(SUM($D$118:M118)*$C$105/$C$107)</f>
        <v>14014928.195923535</v>
      </c>
      <c r="N120" s="149">
        <f>(SUM($D$118:N118)*$C$104/$C$106)+(SUM($D$118:N118)*$C$105/$C$107)</f>
        <v>15408939.165856427</v>
      </c>
      <c r="O120" s="149">
        <f>(SUM($D$118:O118)*$C$104/$C$106)+(SUM($D$118:O118)*$C$105/$C$107)</f>
        <v>16802154.029196545</v>
      </c>
      <c r="P120" s="149">
        <f>(SUM($D$118:P118)*$C$104/$C$106)+(SUM($D$118:P118)*$C$105/$C$107)</f>
        <v>18194573.240592912</v>
      </c>
      <c r="Q120" s="149">
        <f>(SUM($D$118:Q118)*$C$104/$C$106)+(SUM($D$118:Q118)*$C$105/$C$107)</f>
        <v>19586197.254434876</v>
      </c>
      <c r="R120" s="149">
        <f>(SUM($D$118:R118)*$C$104/$C$106)+(SUM($D$118:R118)*$C$105/$C$107)</f>
        <v>20977290.125085443</v>
      </c>
      <c r="S120" s="149">
        <f>(SUM($D$118:S118)*$C$104/$C$106)+(SUM($D$118:S118)*$C$105/$C$107)</f>
        <v>22367852.055266812</v>
      </c>
      <c r="T120" s="149">
        <f>(SUM($D$118:T118)*$C$104/$C$106)+(SUM($D$118:T118)*$C$105/$C$107)</f>
        <v>23757883.247623812</v>
      </c>
      <c r="U120" s="149">
        <f>(SUM($D$118:U118)*$C$104/$C$106)+(SUM($D$118:U118)*$C$105/$C$107)</f>
        <v>25147383.904723939</v>
      </c>
      <c r="V120" s="149">
        <f>(SUM($D$118:V118)*$C$104/$C$106)+(SUM($D$118:V118)*$C$105/$C$107)</f>
        <v>26536354.229057364</v>
      </c>
      <c r="W120" s="149">
        <f>(SUM($D$118:W118)*$C$104/$C$106)+(SUM($D$118:W118)*$C$105/$C$107)</f>
        <v>27925324.55339079</v>
      </c>
      <c r="X120" s="149">
        <f>(SUM($D$118:X118)*$C$104/$C$106)+(SUM($D$118:X118)*$C$105/$C$107)</f>
        <v>29314294.877724212</v>
      </c>
      <c r="Y120" s="149">
        <f>(SUM($D$118:Y118)*$C$104/$C$106)+(SUM($D$118:Y118)*$C$105/$C$107)</f>
        <v>30703265.202057637</v>
      </c>
      <c r="Z120" s="149">
        <f>(SUM($D$118:Z118)*$C$104/$C$106)+(SUM($D$118:Z118)*$C$105/$C$107)</f>
        <v>32092235.526391063</v>
      </c>
      <c r="AA120" s="149">
        <f>(SUM($D$118:AA118)*$C$104/$C$106)+(SUM($D$118:AA118)*$C$105/$C$107)</f>
        <v>33481205.850724485</v>
      </c>
      <c r="AB120" s="149">
        <f>(SUM($D$118:AB118)*$C$104/$C$106)+(SUM($D$118:AB118)*$C$105/$C$107)</f>
        <v>34870176.17505791</v>
      </c>
      <c r="AC120" s="149">
        <f>(SUM($D$118:AC118)*$C$104/$C$106)+(SUM($D$118:AC118)*$C$105/$C$107)</f>
        <v>36259146.499391332</v>
      </c>
      <c r="AD120" s="149">
        <f>(SUM($D$118:AD118)*$C$104/$C$106)+(SUM($D$118:AD118)*$C$105/$C$107)</f>
        <v>37648116.823724754</v>
      </c>
      <c r="AE120" s="149">
        <f>(SUM($D$118:AE118)*$C$104/$C$106)+(SUM($D$118:AE118)*$C$105/$C$107)</f>
        <v>39037087.148058176</v>
      </c>
      <c r="AF120" s="149">
        <f>(SUM($D$118:AF118)*$C$104/$C$106)+(SUM($D$118:AF118)*$C$105/$C$107)</f>
        <v>40426057.472391605</v>
      </c>
      <c r="AG120" s="149">
        <f>(SUM($D$118:AG118)*$C$104/$C$106)+(SUM($D$118:AG118)*$C$105/$C$107)</f>
        <v>41815027.79672502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1756944.854702269</v>
      </c>
      <c r="E122" s="72">
        <f>(SUM($D$118:E118)*$C$109)</f>
        <v>3513889.7094045379</v>
      </c>
      <c r="F122" s="72">
        <f>(SUM($D$118:F118)*$C$109)</f>
        <v>5270834.5641068062</v>
      </c>
      <c r="G122" s="72">
        <f>(SUM($D$118:G118)*$C$109)</f>
        <v>7027779.4188090758</v>
      </c>
      <c r="H122" s="72">
        <f>(SUM($D$118:H118)*$C$109)</f>
        <v>8782229.3639728297</v>
      </c>
      <c r="I122" s="72">
        <f>(SUM($D$118:I118)*$C$109)</f>
        <v>10534187.942437556</v>
      </c>
      <c r="J122" s="72">
        <f>(SUM($D$118:J118)*$C$109)</f>
        <v>12283658.692011809</v>
      </c>
      <c r="K122" s="72">
        <f>(SUM($D$118:K118)*$C$109)</f>
        <v>14030645.145480363</v>
      </c>
      <c r="L122" s="72">
        <f>(SUM($D$118:L118)*$C$109)</f>
        <v>15775150.830611341</v>
      </c>
      <c r="M122" s="72">
        <f>(SUM($D$118:M118)*$C$109)</f>
        <v>17518660.244904421</v>
      </c>
      <c r="N122" s="72">
        <f>(SUM($D$118:N118)*$C$109)</f>
        <v>19261173.957320534</v>
      </c>
      <c r="O122" s="72">
        <f>(SUM($D$118:O118)*$C$109)</f>
        <v>21002692.536495682</v>
      </c>
      <c r="P122" s="72">
        <f>(SUM($D$118:P118)*$C$109)</f>
        <v>22743216.550741136</v>
      </c>
      <c r="Q122" s="72">
        <f>(SUM($D$118:Q118)*$C$109)</f>
        <v>24482746.568043597</v>
      </c>
      <c r="R122" s="72">
        <f>(SUM($D$118:R118)*$C$109)</f>
        <v>26221612.6563568</v>
      </c>
      <c r="S122" s="72">
        <f>(SUM($D$118:S118)*$C$109)</f>
        <v>27959815.069083512</v>
      </c>
      <c r="T122" s="72">
        <f>(SUM($D$118:T118)*$C$109)</f>
        <v>29697354.059529766</v>
      </c>
      <c r="U122" s="72">
        <f>(SUM($D$118:U118)*$C$109)</f>
        <v>31434229.880904924</v>
      </c>
      <c r="V122" s="72">
        <f>(SUM($D$118:V118)*$C$109)</f>
        <v>33170442.786321707</v>
      </c>
      <c r="W122" s="72">
        <f>(SUM($D$118:W118)*$C$109)</f>
        <v>34906655.691738486</v>
      </c>
      <c r="X122" s="72">
        <f>(SUM($D$118:X118)*$C$109)</f>
        <v>36642868.597155266</v>
      </c>
      <c r="Y122" s="72">
        <f>(SUM($D$118:Y118)*$C$109)</f>
        <v>38379081.502572045</v>
      </c>
      <c r="Z122" s="72">
        <f>(SUM($D$118:Z118)*$C$109)</f>
        <v>40115294.407988824</v>
      </c>
      <c r="AA122" s="72">
        <f>(SUM($D$118:AA118)*$C$109)</f>
        <v>41851507.313405603</v>
      </c>
      <c r="AB122" s="72">
        <f>(SUM($D$118:AB118)*$C$109)</f>
        <v>43587720.218822382</v>
      </c>
      <c r="AC122" s="72">
        <f>(SUM($D$118:AC118)*$C$109)</f>
        <v>45323933.124239162</v>
      </c>
      <c r="AD122" s="72">
        <f>(SUM($D$118:AD118)*$C$109)</f>
        <v>47060146.029655941</v>
      </c>
      <c r="AE122" s="72">
        <f>(SUM($D$118:AE118)*$C$109)</f>
        <v>48796358.93507272</v>
      </c>
      <c r="AF122" s="72">
        <f>(SUM($D$118:AF118)*$C$109)</f>
        <v>50532571.840489499</v>
      </c>
      <c r="AG122" s="72">
        <f>(SUM($D$118:AG118)*$C$109)</f>
        <v>52268784.745906278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89100</v>
      </c>
      <c r="D126" s="140"/>
    </row>
    <row r="127" spans="1:33" x14ac:dyDescent="0.35">
      <c r="A127" s="77" t="s">
        <v>151</v>
      </c>
      <c r="B127" s="77" t="s">
        <v>133</v>
      </c>
      <c r="C127" s="126">
        <v>89100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89100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33000</v>
      </c>
      <c r="D135" s="157">
        <f t="shared" ref="D135:AG135" si="12">$C$135*D13</f>
        <v>33297.603097206607</v>
      </c>
      <c r="E135" s="157">
        <f t="shared" si="12"/>
        <v>33597.890061184946</v>
      </c>
      <c r="F135" s="157">
        <f t="shared" si="12"/>
        <v>33900.885095785416</v>
      </c>
      <c r="G135" s="157">
        <f t="shared" si="12"/>
        <v>34206.61262313545</v>
      </c>
      <c r="H135" s="157">
        <f t="shared" si="12"/>
        <v>34515.097285607932</v>
      </c>
      <c r="I135" s="157">
        <f t="shared" si="12"/>
        <v>34826.363947807455</v>
      </c>
      <c r="J135" s="157">
        <f t="shared" si="12"/>
        <v>35140.437698574482</v>
      </c>
      <c r="K135" s="157">
        <f t="shared" si="12"/>
        <v>35457.343853007558</v>
      </c>
      <c r="L135" s="157">
        <f t="shared" si="12"/>
        <v>35777.107954503765</v>
      </c>
      <c r="M135" s="157">
        <f t="shared" si="12"/>
        <v>36099.755776817561</v>
      </c>
      <c r="N135" s="157">
        <f t="shared" si="12"/>
        <v>36425.313326138261</v>
      </c>
      <c r="O135" s="157">
        <f t="shared" si="12"/>
        <v>36753.806843186139</v>
      </c>
      <c r="P135" s="157">
        <f t="shared" si="12"/>
        <v>37085.262805327518</v>
      </c>
      <c r="Q135" s="157">
        <f t="shared" si="12"/>
        <v>37419.707928708929</v>
      </c>
      <c r="R135" s="157">
        <f t="shared" si="12"/>
        <v>37757.169170410452</v>
      </c>
      <c r="S135" s="157">
        <f t="shared" si="12"/>
        <v>38097.673730618568</v>
      </c>
      <c r="T135" s="157">
        <f t="shared" si="12"/>
        <v>38441.249054818538</v>
      </c>
      <c r="U135" s="157">
        <f t="shared" si="12"/>
        <v>38787.922836006554</v>
      </c>
      <c r="V135" s="157">
        <f t="shared" si="12"/>
        <v>39137.723016921896</v>
      </c>
      <c r="W135" s="157">
        <f t="shared" si="12"/>
        <v>39490.677792299182</v>
      </c>
      <c r="X135" s="157">
        <f t="shared" si="12"/>
        <v>39846.815611140897</v>
      </c>
      <c r="Y135" s="157">
        <f t="shared" si="12"/>
        <v>40206.165179010473</v>
      </c>
      <c r="Z135" s="157">
        <f t="shared" si="12"/>
        <v>40568.755460346045</v>
      </c>
      <c r="AA135" s="157">
        <f t="shared" si="12"/>
        <v>40934.615680795025</v>
      </c>
      <c r="AB135" s="157">
        <f t="shared" si="12"/>
        <v>41303.775329569777</v>
      </c>
      <c r="AC135" s="157">
        <f t="shared" si="12"/>
        <v>41676.264161824496</v>
      </c>
      <c r="AD135" s="157">
        <f t="shared" si="12"/>
        <v>42052.112201053576</v>
      </c>
      <c r="AE135" s="157">
        <f t="shared" si="12"/>
        <v>42431.349741511556</v>
      </c>
      <c r="AF135" s="157">
        <f t="shared" si="12"/>
        <v>42814.007350654916</v>
      </c>
      <c r="AG135" s="157">
        <f t="shared" si="12"/>
        <v>43200.115871605871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0.65</v>
      </c>
      <c r="F4" s="65">
        <v>0.4</v>
      </c>
      <c r="G4" s="65">
        <v>0.3</v>
      </c>
      <c r="H4" s="65">
        <v>0.15</v>
      </c>
      <c r="I4" s="65">
        <v>0.15</v>
      </c>
      <c r="J4" s="65">
        <v>0.12</v>
      </c>
      <c r="K4" s="65">
        <v>0.1</v>
      </c>
      <c r="L4" s="65">
        <v>0.08</v>
      </c>
      <c r="M4" s="65">
        <v>6.5000000000000002E-2</v>
      </c>
      <c r="N4" s="65">
        <v>6.5000000000000002E-2</v>
      </c>
      <c r="O4" s="65">
        <v>0.06</v>
      </c>
      <c r="P4" s="65">
        <v>5.5E-2</v>
      </c>
      <c r="Q4" s="65">
        <v>0.05</v>
      </c>
      <c r="R4" s="65">
        <v>0.05</v>
      </c>
      <c r="S4" s="65">
        <v>0.05</v>
      </c>
      <c r="T4" s="65">
        <v>0.05</v>
      </c>
      <c r="U4" s="65">
        <v>0.05</v>
      </c>
      <c r="V4" s="65">
        <v>4.4999999999999998E-2</v>
      </c>
      <c r="W4" s="65">
        <v>0.04</v>
      </c>
      <c r="X4" s="65">
        <v>0.04</v>
      </c>
      <c r="Y4" s="65">
        <v>0.04</v>
      </c>
      <c r="Z4" s="65">
        <v>0.04</v>
      </c>
      <c r="AA4" s="65">
        <v>0.04</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2.499384795671769</v>
      </c>
      <c r="C6" s="25"/>
      <c r="D6" s="25"/>
      <c r="E6" s="27">
        <f>'Debt worksheet'!C5/'Profit and Loss'!C5</f>
        <v>0.83660460731023711</v>
      </c>
      <c r="F6" s="28">
        <f ca="1">'Debt worksheet'!D5/'Profit and Loss'!D5</f>
        <v>1.680654670163984</v>
      </c>
      <c r="G6" s="28">
        <f ca="1">'Debt worksheet'!E5/'Profit and Loss'!E5</f>
        <v>2.0019096381640722</v>
      </c>
      <c r="H6" s="28">
        <f ca="1">'Debt worksheet'!F5/'Profit and Loss'!F5</f>
        <v>2.2388680805948113</v>
      </c>
      <c r="I6" s="28">
        <f ca="1">'Debt worksheet'!G5/'Profit and Loss'!G5</f>
        <v>2.3386580391464911</v>
      </c>
      <c r="J6" s="28">
        <f ca="1">'Debt worksheet'!H5/'Profit and Loss'!H5</f>
        <v>2.3848016024407102</v>
      </c>
      <c r="K6" s="28">
        <f ca="1">'Debt worksheet'!I5/'Profit and Loss'!I5</f>
        <v>2.3982693720605228</v>
      </c>
      <c r="L6" s="28">
        <f ca="1">'Debt worksheet'!J5/'Profit and Loss'!J5</f>
        <v>2.403824105977713</v>
      </c>
      <c r="M6" s="28">
        <f ca="1">'Debt worksheet'!K5/'Profit and Loss'!K5</f>
        <v>2.4112421855202859</v>
      </c>
      <c r="N6" s="28">
        <f ca="1">'Debt worksheet'!L5/'Profit and Loss'!L5</f>
        <v>2.4010169699067361</v>
      </c>
      <c r="O6" s="28">
        <f ca="1">'Debt worksheet'!M5/'Profit and Loss'!M5</f>
        <v>2.3850389979728885</v>
      </c>
      <c r="P6" s="28">
        <f ca="1">'Debt worksheet'!N5/'Profit and Loss'!N5</f>
        <v>2.3675589872808285</v>
      </c>
      <c r="Q6" s="28">
        <f ca="1">'Debt worksheet'!O5/'Profit and Loss'!O5</f>
        <v>2.3526252715443872</v>
      </c>
      <c r="R6" s="28">
        <f ca="1">'Debt worksheet'!P5/'Profit and Loss'!P5</f>
        <v>2.3330466510317409</v>
      </c>
      <c r="S6" s="28">
        <f ca="1">'Debt worksheet'!Q5/'Profit and Loss'!Q5</f>
        <v>2.3082601082885628</v>
      </c>
      <c r="T6" s="28">
        <f ca="1">'Debt worksheet'!R5/'Profit and Loss'!R5</f>
        <v>2.2779037857282476</v>
      </c>
      <c r="U6" s="28">
        <f ca="1">'Debt worksheet'!S5/'Profit and Loss'!S5</f>
        <v>2.2415280058842675</v>
      </c>
      <c r="V6" s="28">
        <f ca="1">'Debt worksheet'!T5/'Profit and Loss'!T5</f>
        <v>2.2092557160362261</v>
      </c>
      <c r="W6" s="28">
        <f ca="1">'Debt worksheet'!U5/'Profit and Loss'!U5</f>
        <v>2.1849499513199926</v>
      </c>
      <c r="X6" s="28">
        <f ca="1">'Debt worksheet'!V5/'Profit and Loss'!V5</f>
        <v>2.1621248321652469</v>
      </c>
      <c r="Y6" s="28">
        <f ca="1">'Debt worksheet'!W5/'Profit and Loss'!W5</f>
        <v>2.1405374643753214</v>
      </c>
      <c r="Z6" s="28">
        <f ca="1">'Debt worksheet'!X5/'Profit and Loss'!X5</f>
        <v>2.1197009661222572</v>
      </c>
      <c r="AA6" s="28">
        <f ca="1">'Debt worksheet'!Y5/'Profit and Loss'!Y5</f>
        <v>2.0991551518401406</v>
      </c>
      <c r="AB6" s="28">
        <f ca="1">'Debt worksheet'!Z5/'Profit and Loss'!Z5</f>
        <v>2.098644761512058</v>
      </c>
      <c r="AC6" s="28">
        <f ca="1">'Debt worksheet'!AA5/'Profit and Loss'!AA5</f>
        <v>2.123536054417019</v>
      </c>
      <c r="AD6" s="28">
        <f ca="1">'Debt worksheet'!AB5/'Profit and Loss'!AB5</f>
        <v>2.1652450926748861</v>
      </c>
      <c r="AE6" s="28">
        <f ca="1">'Debt worksheet'!AC5/'Profit and Loss'!AC5</f>
        <v>2.2237268552509351</v>
      </c>
      <c r="AF6" s="28">
        <f ca="1">'Debt worksheet'!AD5/'Profit and Loss'!AD5</f>
        <v>2.2989380950370157</v>
      </c>
      <c r="AG6" s="28">
        <f ca="1">'Debt worksheet'!AE5/'Profit and Loss'!AE5</f>
        <v>2.3908373235241682</v>
      </c>
      <c r="AH6" s="28">
        <f ca="1">'Debt worksheet'!AF5/'Profit and Loss'!AF5</f>
        <v>2.499384795671769</v>
      </c>
      <c r="AI6" s="31"/>
    </row>
    <row r="7" spans="1:35" ht="21" x14ac:dyDescent="0.5">
      <c r="A7" s="19" t="s">
        <v>38</v>
      </c>
      <c r="B7" s="26">
        <f ca="1">MIN('Price and Financial ratios'!E7:AH7)</f>
        <v>0.22262028051460828</v>
      </c>
      <c r="C7" s="26"/>
      <c r="D7" s="26"/>
      <c r="E7" s="56">
        <f ca="1">'Cash Flow'!C7/'Debt worksheet'!C5</f>
        <v>0.57290992714898958</v>
      </c>
      <c r="F7" s="32">
        <f ca="1">'Cash Flow'!D7/'Debt worksheet'!D5</f>
        <v>0.33048855451450559</v>
      </c>
      <c r="G7" s="32">
        <f ca="1">'Cash Flow'!E7/'Debt worksheet'!E5</f>
        <v>0.30281035261273193</v>
      </c>
      <c r="H7" s="32">
        <f ca="1">'Cash Flow'!F7/'Debt worksheet'!F5</f>
        <v>0.27401712997560901</v>
      </c>
      <c r="I7" s="32">
        <f ca="1">'Cash Flow'!G7/'Debt worksheet'!G5</f>
        <v>0.26831620698152836</v>
      </c>
      <c r="J7" s="32">
        <f ca="1">'Cash Flow'!H7/'Debt worksheet'!H5</f>
        <v>0.26668099605570433</v>
      </c>
      <c r="K7" s="32">
        <f ca="1">'Cash Flow'!I7/'Debt worksheet'!I5</f>
        <v>0.26736823774992335</v>
      </c>
      <c r="L7" s="32">
        <f ca="1">'Cash Flow'!J7/'Debt worksheet'!J5</f>
        <v>0.26719107580894691</v>
      </c>
      <c r="M7" s="17">
        <f ca="1">'Cash Flow'!K7/'Debt worksheet'!K5</f>
        <v>0.2654499719435009</v>
      </c>
      <c r="N7" s="17">
        <f ca="1">'Cash Flow'!L7/'Debt worksheet'!L5</f>
        <v>0.26621531458823805</v>
      </c>
      <c r="O7" s="17">
        <f ca="1">'Cash Flow'!M7/'Debt worksheet'!M5</f>
        <v>0.26746806436892628</v>
      </c>
      <c r="P7" s="17">
        <f ca="1">'Cash Flow'!N7/'Debt worksheet'!N5</f>
        <v>0.26863471385407134</v>
      </c>
      <c r="Q7" s="17">
        <f ca="1">'Cash Flow'!O7/'Debt worksheet'!O5</f>
        <v>0.26914677268661152</v>
      </c>
      <c r="R7" s="17">
        <f ca="1">'Cash Flow'!P7/'Debt worksheet'!P5</f>
        <v>0.27054592039652881</v>
      </c>
      <c r="S7" s="17">
        <f ca="1">'Cash Flow'!Q7/'Debt worksheet'!Q5</f>
        <v>0.27289387333267856</v>
      </c>
      <c r="T7" s="17">
        <f ca="1">'Cash Flow'!R7/'Debt worksheet'!R5</f>
        <v>0.27629645311218776</v>
      </c>
      <c r="U7" s="17">
        <f ca="1">'Cash Flow'!S7/'Debt worksheet'!S5</f>
        <v>0.2808692865803652</v>
      </c>
      <c r="V7" s="17">
        <f ca="1">'Cash Flow'!T7/'Debt worksheet'!T5</f>
        <v>0.28450641895802442</v>
      </c>
      <c r="W7" s="17">
        <f ca="1">'Cash Flow'!U7/'Debt worksheet'!U5</f>
        <v>0.28654406457542569</v>
      </c>
      <c r="X7" s="17">
        <f ca="1">'Cash Flow'!V7/'Debt worksheet'!V5</f>
        <v>0.28852716097950953</v>
      </c>
      <c r="Y7" s="17">
        <f ca="1">'Cash Flow'!W7/'Debt worksheet'!W5</f>
        <v>0.29053592283379664</v>
      </c>
      <c r="Z7" s="17">
        <f ca="1">'Cash Flow'!X7/'Debt worksheet'!X5</f>
        <v>0.29263517796966998</v>
      </c>
      <c r="AA7" s="17">
        <f ca="1">'Cash Flow'!Y7/'Debt worksheet'!Y5</f>
        <v>0.29489020298401369</v>
      </c>
      <c r="AB7" s="17">
        <f ca="1">'Cash Flow'!Z7/'Debt worksheet'!Z5</f>
        <v>0.2925728907747519</v>
      </c>
      <c r="AC7" s="17">
        <f ca="1">'Cash Flow'!AA7/'Debt worksheet'!AA5</f>
        <v>0.2851705189633536</v>
      </c>
      <c r="AD7" s="17">
        <f ca="1">'Cash Flow'!AB7/'Debt worksheet'!AB5</f>
        <v>0.27556646169582766</v>
      </c>
      <c r="AE7" s="17">
        <f ca="1">'Cash Flow'!AC7/'Debt worksheet'!AC5</f>
        <v>0.26410766506574529</v>
      </c>
      <c r="AF7" s="17">
        <f ca="1">'Cash Flow'!AD7/'Debt worksheet'!AD5</f>
        <v>0.25119100352942103</v>
      </c>
      <c r="AG7" s="17">
        <f ca="1">'Cash Flow'!AE7/'Debt worksheet'!AE5</f>
        <v>0.23722911454827339</v>
      </c>
      <c r="AH7" s="17">
        <f ca="1">'Cash Flow'!AF7/'Debt worksheet'!AF5</f>
        <v>0.22262028051460828</v>
      </c>
      <c r="AI7" s="29"/>
    </row>
    <row r="8" spans="1:35" ht="21" x14ac:dyDescent="0.5">
      <c r="A8" s="19" t="s">
        <v>33</v>
      </c>
      <c r="B8" s="26">
        <f ca="1">MAX('Price and Financial ratios'!E8:AH8)</f>
        <v>0.34389189575614065</v>
      </c>
      <c r="C8" s="26"/>
      <c r="D8" s="176"/>
      <c r="E8" s="17">
        <f>'Balance Sheet'!B11/'Balance Sheet'!B8</f>
        <v>6.0555679438230758E-2</v>
      </c>
      <c r="F8" s="17">
        <f ca="1">'Balance Sheet'!C11/'Balance Sheet'!C8</f>
        <v>0.17224556320258652</v>
      </c>
      <c r="G8" s="17">
        <f ca="1">'Balance Sheet'!D11/'Balance Sheet'!D8</f>
        <v>0.24188286177163459</v>
      </c>
      <c r="H8" s="17">
        <f ca="1">'Balance Sheet'!E11/'Balance Sheet'!E8</f>
        <v>0.28422686446203371</v>
      </c>
      <c r="I8" s="17">
        <f ca="1">'Balance Sheet'!F11/'Balance Sheet'!F8</f>
        <v>0.31391175216307571</v>
      </c>
      <c r="J8" s="17">
        <f ca="1">'Balance Sheet'!G11/'Balance Sheet'!G8</f>
        <v>0.33144086229644126</v>
      </c>
      <c r="K8" s="17">
        <f ca="1">'Balance Sheet'!H11/'Balance Sheet'!H8</f>
        <v>0.34056752383992028</v>
      </c>
      <c r="L8" s="17">
        <f ca="1">'Balance Sheet'!I11/'Balance Sheet'!I8</f>
        <v>0.34386739562489438</v>
      </c>
      <c r="M8" s="17">
        <f ca="1">'Balance Sheet'!J11/'Balance Sheet'!J8</f>
        <v>0.34389189575614065</v>
      </c>
      <c r="N8" s="17">
        <f ca="1">'Balance Sheet'!K11/'Balance Sheet'!K8</f>
        <v>0.34251012193117641</v>
      </c>
      <c r="O8" s="17">
        <f ca="1">'Balance Sheet'!L11/'Balance Sheet'!L8</f>
        <v>0.33966744950194583</v>
      </c>
      <c r="P8" s="17">
        <f ca="1">'Balance Sheet'!M11/'Balance Sheet'!M8</f>
        <v>0.33588271600299963</v>
      </c>
      <c r="Q8" s="17">
        <f ca="1">'Balance Sheet'!N11/'Balance Sheet'!N8</f>
        <v>0.33166440607416081</v>
      </c>
      <c r="R8" s="17">
        <f ca="1">'Balance Sheet'!O11/'Balance Sheet'!O8</f>
        <v>0.32751403158579545</v>
      </c>
      <c r="S8" s="17">
        <f ca="1">'Balance Sheet'!P11/'Balance Sheet'!P8</f>
        <v>0.32327494924375133</v>
      </c>
      <c r="T8" s="17">
        <f ca="1">'Balance Sheet'!Q11/'Balance Sheet'!Q8</f>
        <v>0.31882202445812774</v>
      </c>
      <c r="U8" s="17">
        <f ca="1">'Balance Sheet'!R11/'Balance Sheet'!R8</f>
        <v>0.31402615050569688</v>
      </c>
      <c r="V8" s="17">
        <f ca="1">'Balance Sheet'!S11/'Balance Sheet'!S8</f>
        <v>0.30876762978254146</v>
      </c>
      <c r="W8" s="17">
        <f ca="1">'Balance Sheet'!T11/'Balance Sheet'!T8</f>
        <v>0.30359057893861147</v>
      </c>
      <c r="X8" s="17">
        <f ca="1">'Balance Sheet'!U11/'Balance Sheet'!U8</f>
        <v>0.29903721883554135</v>
      </c>
      <c r="Y8" s="17">
        <f ca="1">'Balance Sheet'!V11/'Balance Sheet'!V8</f>
        <v>0.2950216904066057</v>
      </c>
      <c r="Z8" s="17">
        <f ca="1">'Balance Sheet'!W11/'Balance Sheet'!W8</f>
        <v>0.29143856320707945</v>
      </c>
      <c r="AA8" s="17">
        <f ca="1">'Balance Sheet'!X11/'Balance Sheet'!X8</f>
        <v>0.28819201924054011</v>
      </c>
      <c r="AB8" s="17">
        <f ca="1">'Balance Sheet'!Y11/'Balance Sheet'!Y8</f>
        <v>0.28519427474850895</v>
      </c>
      <c r="AC8" s="17">
        <f ca="1">'Balance Sheet'!Z11/'Balance Sheet'!Z8</f>
        <v>0.28366755306297686</v>
      </c>
      <c r="AD8" s="17">
        <f ca="1">'Balance Sheet'!AA11/'Balance Sheet'!AA8</f>
        <v>0.28454564266747417</v>
      </c>
      <c r="AE8" s="17">
        <f ca="1">'Balance Sheet'!AB11/'Balance Sheet'!AB8</f>
        <v>0.2877044252402105</v>
      </c>
      <c r="AF8" s="17">
        <f ca="1">'Balance Sheet'!AC11/'Balance Sheet'!AC8</f>
        <v>0.29303427104836743</v>
      </c>
      <c r="AG8" s="17">
        <f ca="1">'Balance Sheet'!AD11/'Balance Sheet'!AD8</f>
        <v>0.30043812181103258</v>
      </c>
      <c r="AH8" s="17">
        <f ca="1">'Balance Sheet'!AE11/'Balance Sheet'!AE8</f>
        <v>0.30982986944668223</v>
      </c>
      <c r="AI8" s="29"/>
    </row>
    <row r="9" spans="1:35" ht="21.5" thickBot="1" x14ac:dyDescent="0.55000000000000004">
      <c r="A9" s="20" t="s">
        <v>32</v>
      </c>
      <c r="B9" s="21">
        <f ca="1">MIN('Price and Financial ratios'!E9:AH9)</f>
        <v>6.7681029150840155</v>
      </c>
      <c r="C9" s="21"/>
      <c r="D9" s="177"/>
      <c r="E9" s="21">
        <f ca="1">('Cash Flow'!C7+'Profit and Loss'!C8)/('Profit and Loss'!C8)</f>
        <v>6.7681029150840155</v>
      </c>
      <c r="F9" s="21">
        <f ca="1">('Cash Flow'!D7+'Profit and Loss'!D8)/('Profit and Loss'!D8)</f>
        <v>7.0433814988236865</v>
      </c>
      <c r="G9" s="21">
        <f ca="1">('Cash Flow'!E7+'Profit and Loss'!E8)/('Profit and Loss'!E8)</f>
        <v>7.6668666368264731</v>
      </c>
      <c r="H9" s="21">
        <f ca="1">('Cash Flow'!F7+'Profit and Loss'!F8)/('Profit and Loss'!F8)</f>
        <v>7.4591382077978308</v>
      </c>
      <c r="I9" s="21">
        <f ca="1">('Cash Flow'!G7+'Profit and Loss'!G8)/('Profit and Loss'!G8)</f>
        <v>7.6523681438684248</v>
      </c>
      <c r="J9" s="21">
        <f ca="1">('Cash Flow'!H7+'Profit and Loss'!H8)/('Profit and Loss'!H8)</f>
        <v>7.8263193289504027</v>
      </c>
      <c r="K9" s="21">
        <f ca="1">('Cash Flow'!I7+'Profit and Loss'!I8)/('Profit and Loss'!I8)</f>
        <v>7.993816872839016</v>
      </c>
      <c r="L9" s="21">
        <f ca="1">('Cash Flow'!J7+'Profit and Loss'!J8)/('Profit and Loss'!J8)</f>
        <v>8.0821825504912663</v>
      </c>
      <c r="M9" s="21">
        <f ca="1">('Cash Flow'!K7+'Profit and Loss'!K8)/('Profit and Loss'!K8)</f>
        <v>8.0878024236385393</v>
      </c>
      <c r="N9" s="21">
        <f ca="1">('Cash Flow'!L7+'Profit and Loss'!L8)/('Profit and Loss'!L8)</f>
        <v>8.1591232382496734</v>
      </c>
      <c r="O9" s="21">
        <f ca="1">('Cash Flow'!M7+'Profit and Loss'!M8)/('Profit and Loss'!M8)</f>
        <v>8.2318111218539372</v>
      </c>
      <c r="P9" s="21">
        <f ca="1">('Cash Flow'!N7+'Profit and Loss'!N8)/('Profit and Loss'!N8)</f>
        <v>8.2904411305386869</v>
      </c>
      <c r="Q9" s="21">
        <f ca="1">('Cash Flow'!O7+'Profit and Loss'!O8)/('Profit and Loss'!O8)</f>
        <v>8.3191750761210006</v>
      </c>
      <c r="R9" s="21">
        <f ca="1">('Cash Flow'!P7+'Profit and Loss'!P8)/('Profit and Loss'!P8)</f>
        <v>8.3743422636422551</v>
      </c>
      <c r="S9" s="21">
        <f ca="1">('Cash Flow'!Q7+'Profit and Loss'!Q8)/('Profit and Loss'!Q8)</f>
        <v>8.4573886851244584</v>
      </c>
      <c r="T9" s="21">
        <f ca="1">('Cash Flow'!R7+'Profit and Loss'!R8)/('Profit and Loss'!R8)</f>
        <v>8.5719919050161053</v>
      </c>
      <c r="U9" s="21">
        <f ca="1">('Cash Flow'!S7+'Profit and Loss'!S8)/('Profit and Loss'!S8)</f>
        <v>8.721809193622434</v>
      </c>
      <c r="V9" s="21">
        <f ca="1">('Cash Flow'!T7+'Profit and Loss'!T8)/('Profit and Loss'!T8)</f>
        <v>8.8324232357880152</v>
      </c>
      <c r="W9" s="21">
        <f ca="1">('Cash Flow'!U7+'Profit and Loss'!U8)/('Profit and Loss'!U8)</f>
        <v>8.8840928388890053</v>
      </c>
      <c r="X9" s="21">
        <f ca="1">('Cash Flow'!V7+'Profit and Loss'!V8)/('Profit and Loss'!V8)</f>
        <v>8.934950424005569</v>
      </c>
      <c r="Y9" s="21">
        <f ca="1">('Cash Flow'!W7+'Profit and Loss'!W8)/('Profit and Loss'!W8)</f>
        <v>8.9881765948969932</v>
      </c>
      <c r="Z9" s="21">
        <f ca="1">('Cash Flow'!X7+'Profit and Loss'!X8)/('Profit and Loss'!X8)</f>
        <v>9.0455580829154734</v>
      </c>
      <c r="AA9" s="21">
        <f ca="1">('Cash Flow'!Y7+'Profit and Loss'!Y8)/('Profit and Loss'!Y8)</f>
        <v>9.1088945076150392</v>
      </c>
      <c r="AB9" s="21">
        <f ca="1">('Cash Flow'!Z7+'Profit and Loss'!Z8)/('Profit and Loss'!Z8)</f>
        <v>9.0111599478561359</v>
      </c>
      <c r="AC9" s="21">
        <f ca="1">('Cash Flow'!AA7+'Profit and Loss'!AA8)/('Profit and Loss'!AA8)</f>
        <v>8.7488852471136145</v>
      </c>
      <c r="AD9" s="21">
        <f ca="1">('Cash Flow'!AB7+'Profit and Loss'!AB8)/('Profit and Loss'!AB8)</f>
        <v>8.4341960418123136</v>
      </c>
      <c r="AE9" s="21">
        <f ca="1">('Cash Flow'!AC7+'Profit and Loss'!AC8)/('Profit and Loss'!AC8)</f>
        <v>8.0781081995221466</v>
      </c>
      <c r="AF9" s="21">
        <f ca="1">('Cash Flow'!AD7+'Profit and Loss'!AD8)/('Profit and Loss'!AD8)</f>
        <v>7.6921144279381508</v>
      </c>
      <c r="AG9" s="21">
        <f ca="1">('Cash Flow'!AE7+'Profit and Loss'!AE8)/('Profit and Loss'!AE8)</f>
        <v>7.2873396012635165</v>
      </c>
      <c r="AH9" s="21">
        <f ca="1">('Cash Flow'!AF7+'Profit and Loss'!AF8)/('Profit and Loss'!AF8)</f>
        <v>6.8738962005631317</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15804183.812305976</v>
      </c>
      <c r="D5" s="1">
        <f>Assumptions!E111</f>
        <v>15804183.812305976</v>
      </c>
      <c r="E5" s="1">
        <f>Assumptions!F111</f>
        <v>15804183.812305976</v>
      </c>
      <c r="F5" s="1">
        <f>Assumptions!G111</f>
        <v>15804183.812305976</v>
      </c>
      <c r="G5" s="1">
        <f>Assumptions!H111</f>
        <v>15804183.812305976</v>
      </c>
      <c r="H5" s="1">
        <f>Assumptions!I111</f>
        <v>15804183.812305976</v>
      </c>
      <c r="I5" s="1">
        <f>Assumptions!J111</f>
        <v>15804183.812305976</v>
      </c>
      <c r="J5" s="1">
        <f>Assumptions!K111</f>
        <v>15804183.812305976</v>
      </c>
      <c r="K5" s="1">
        <f>Assumptions!L111</f>
        <v>15804183.812305976</v>
      </c>
      <c r="L5" s="1">
        <f>Assumptions!M111</f>
        <v>15804183.812305976</v>
      </c>
      <c r="M5" s="1">
        <f>Assumptions!N111</f>
        <v>15804183.812305976</v>
      </c>
      <c r="N5" s="1">
        <f>Assumptions!O111</f>
        <v>15804183.812305976</v>
      </c>
      <c r="O5" s="1">
        <f>Assumptions!P111</f>
        <v>15804183.812305976</v>
      </c>
      <c r="P5" s="1">
        <f>Assumptions!Q111</f>
        <v>15804183.812305976</v>
      </c>
      <c r="Q5" s="1">
        <f>Assumptions!R111</f>
        <v>15804183.812305976</v>
      </c>
      <c r="R5" s="1">
        <f>Assumptions!S111</f>
        <v>15804183.812305976</v>
      </c>
      <c r="S5" s="1">
        <f>Assumptions!T111</f>
        <v>15804183.812305976</v>
      </c>
      <c r="T5" s="1">
        <f>Assumptions!U111</f>
        <v>15804183.812305976</v>
      </c>
      <c r="U5" s="1">
        <f>Assumptions!V111</f>
        <v>15804183.812305976</v>
      </c>
      <c r="V5" s="1">
        <f>Assumptions!W111</f>
        <v>15804183.812305976</v>
      </c>
      <c r="W5" s="1">
        <f>Assumptions!X111</f>
        <v>15804183.812305976</v>
      </c>
      <c r="X5" s="1">
        <f>Assumptions!Y111</f>
        <v>15804183.812305976</v>
      </c>
      <c r="Y5" s="1">
        <f>Assumptions!Z111</f>
        <v>15804183.812305976</v>
      </c>
      <c r="Z5" s="1">
        <f>Assumptions!AA111</f>
        <v>15804183.812305976</v>
      </c>
      <c r="AA5" s="1">
        <f>Assumptions!AB111</f>
        <v>15804183.812305976</v>
      </c>
      <c r="AB5" s="1">
        <f>Assumptions!AC111</f>
        <v>15804183.812305976</v>
      </c>
      <c r="AC5" s="1">
        <f>Assumptions!AD111</f>
        <v>15804183.812305976</v>
      </c>
      <c r="AD5" s="1">
        <f>Assumptions!AE111</f>
        <v>15804183.812305976</v>
      </c>
      <c r="AE5" s="1">
        <f>Assumptions!AF111</f>
        <v>15804183.812305976</v>
      </c>
      <c r="AF5" s="1">
        <f>Assumptions!AG111</f>
        <v>15804183.812305976</v>
      </c>
    </row>
    <row r="6" spans="1:32" x14ac:dyDescent="0.35">
      <c r="A6" t="s">
        <v>68</v>
      </c>
      <c r="C6" s="1">
        <f>Assumptions!D113</f>
        <v>58564828.490075633</v>
      </c>
      <c r="D6" s="1">
        <f>Assumptions!E113</f>
        <v>58564828.490075633</v>
      </c>
      <c r="E6" s="1">
        <f>Assumptions!F113</f>
        <v>58564828.490075633</v>
      </c>
      <c r="F6" s="1">
        <f>Assumptions!G113</f>
        <v>58564828.490075633</v>
      </c>
      <c r="G6" s="1">
        <f>Assumptions!H113</f>
        <v>58564828.490075633</v>
      </c>
      <c r="H6" s="1">
        <f>Assumptions!I113</f>
        <v>58564828.490075633</v>
      </c>
      <c r="I6" s="1">
        <f>Assumptions!J113</f>
        <v>58564828.490075633</v>
      </c>
      <c r="J6" s="1">
        <f>Assumptions!K113</f>
        <v>58564828.490075633</v>
      </c>
      <c r="K6" s="1">
        <f>Assumptions!L113</f>
        <v>58564828.490075633</v>
      </c>
      <c r="L6" s="1">
        <f>Assumptions!M113</f>
        <v>58564828.490075633</v>
      </c>
      <c r="M6" s="1">
        <f>Assumptions!N113</f>
        <v>58564828.490075633</v>
      </c>
      <c r="N6" s="1">
        <f>Assumptions!O113</f>
        <v>58564828.490075633</v>
      </c>
      <c r="O6" s="1">
        <f>Assumptions!P113</f>
        <v>58564828.490075633</v>
      </c>
      <c r="P6" s="1">
        <f>Assumptions!Q113</f>
        <v>58564828.490075633</v>
      </c>
      <c r="Q6" s="1">
        <f>Assumptions!R113</f>
        <v>58564828.490075633</v>
      </c>
      <c r="R6" s="1">
        <f>Assumptions!S113</f>
        <v>58564828.490075633</v>
      </c>
      <c r="S6" s="1">
        <f>Assumptions!T113</f>
        <v>58564828.490075633</v>
      </c>
      <c r="T6" s="1">
        <f>Assumptions!U113</f>
        <v>58564828.490075633</v>
      </c>
      <c r="U6" s="1">
        <f>Assumptions!V113</f>
        <v>58564828.490075633</v>
      </c>
      <c r="V6" s="1">
        <f>Assumptions!W113</f>
        <v>58564828.490075633</v>
      </c>
      <c r="W6" s="1">
        <f>Assumptions!X113</f>
        <v>58564828.490075633</v>
      </c>
      <c r="X6" s="1">
        <f>Assumptions!Y113</f>
        <v>58564828.490075633</v>
      </c>
      <c r="Y6" s="1">
        <f>Assumptions!Z113</f>
        <v>58564828.490075633</v>
      </c>
      <c r="Z6" s="1">
        <f>Assumptions!AA113</f>
        <v>58564828.490075633</v>
      </c>
      <c r="AA6" s="1">
        <f>Assumptions!AB113</f>
        <v>58564828.490075633</v>
      </c>
      <c r="AB6" s="1">
        <f>Assumptions!AC113</f>
        <v>58564828.490075633</v>
      </c>
      <c r="AC6" s="1">
        <f>Assumptions!AD113</f>
        <v>58564828.490075633</v>
      </c>
      <c r="AD6" s="1">
        <f>Assumptions!AE113</f>
        <v>58564828.490075633</v>
      </c>
      <c r="AE6" s="1">
        <f>Assumptions!AF113</f>
        <v>58564828.490075633</v>
      </c>
      <c r="AF6" s="1">
        <f>Assumptions!AG113</f>
        <v>58564828.490075633</v>
      </c>
    </row>
    <row r="7" spans="1:32" x14ac:dyDescent="0.35">
      <c r="A7" t="s">
        <v>73</v>
      </c>
      <c r="C7" s="1">
        <f>Assumptions!D120</f>
        <v>1405555.8837618153</v>
      </c>
      <c r="D7" s="1">
        <f>Assumptions!E120</f>
        <v>2811111.7675236305</v>
      </c>
      <c r="E7" s="1">
        <f>Assumptions!F120</f>
        <v>4216667.6512854453</v>
      </c>
      <c r="F7" s="1">
        <f>Assumptions!G120</f>
        <v>5622223.535047261</v>
      </c>
      <c r="G7" s="1">
        <f>Assumptions!H120</f>
        <v>7025783.491178263</v>
      </c>
      <c r="H7" s="1">
        <f>Assumptions!I120</f>
        <v>8427350.3539500441</v>
      </c>
      <c r="I7" s="1">
        <f>Assumptions!J120</f>
        <v>9826926.9536094479</v>
      </c>
      <c r="J7" s="1">
        <f>Assumptions!K120</f>
        <v>11224516.11638429</v>
      </c>
      <c r="K7" s="1">
        <f>Assumptions!L120</f>
        <v>12620120.664489076</v>
      </c>
      <c r="L7" s="1">
        <f>Assumptions!M120</f>
        <v>14014928.195923535</v>
      </c>
      <c r="M7" s="1">
        <f>Assumptions!N120</f>
        <v>15408939.165856427</v>
      </c>
      <c r="N7" s="1">
        <f>Assumptions!O120</f>
        <v>16802154.029196545</v>
      </c>
      <c r="O7" s="1">
        <f>Assumptions!P120</f>
        <v>18194573.240592912</v>
      </c>
      <c r="P7" s="1">
        <f>Assumptions!Q120</f>
        <v>19586197.254434876</v>
      </c>
      <c r="Q7" s="1">
        <f>Assumptions!R120</f>
        <v>20977290.125085443</v>
      </c>
      <c r="R7" s="1">
        <f>Assumptions!S120</f>
        <v>22367852.055266812</v>
      </c>
      <c r="S7" s="1">
        <f>Assumptions!T120</f>
        <v>23757883.247623812</v>
      </c>
      <c r="T7" s="1">
        <f>Assumptions!U120</f>
        <v>25147383.904723939</v>
      </c>
      <c r="U7" s="1">
        <f>Assumptions!V120</f>
        <v>26536354.229057364</v>
      </c>
      <c r="V7" s="1">
        <f>Assumptions!W120</f>
        <v>27925324.55339079</v>
      </c>
      <c r="W7" s="1">
        <f>Assumptions!X120</f>
        <v>29314294.877724212</v>
      </c>
      <c r="X7" s="1">
        <f>Assumptions!Y120</f>
        <v>30703265.202057637</v>
      </c>
      <c r="Y7" s="1">
        <f>Assumptions!Z120</f>
        <v>32092235.526391063</v>
      </c>
      <c r="Z7" s="1">
        <f>Assumptions!AA120</f>
        <v>33481205.850724485</v>
      </c>
      <c r="AA7" s="1">
        <f>Assumptions!AB120</f>
        <v>34870176.17505791</v>
      </c>
      <c r="AB7" s="1">
        <f>Assumptions!AC120</f>
        <v>36259146.499391332</v>
      </c>
      <c r="AC7" s="1">
        <f>Assumptions!AD120</f>
        <v>37648116.823724754</v>
      </c>
      <c r="AD7" s="1">
        <f>Assumptions!AE120</f>
        <v>39037087.148058176</v>
      </c>
      <c r="AE7" s="1">
        <f>Assumptions!AF120</f>
        <v>40426057.472391605</v>
      </c>
      <c r="AF7" s="1">
        <f>Assumptions!AG120</f>
        <v>41815027.79672502</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16309917.694299767</v>
      </c>
      <c r="D11" s="1">
        <f>D5*D$9</f>
        <v>16831835.06051736</v>
      </c>
      <c r="E11" s="1">
        <f t="shared" ref="D11:AF13" si="1">E5*E$9</f>
        <v>17370453.782453913</v>
      </c>
      <c r="F11" s="1">
        <f t="shared" si="1"/>
        <v>17926308.303492438</v>
      </c>
      <c r="G11" s="1">
        <f t="shared" si="1"/>
        <v>18499950.169204198</v>
      </c>
      <c r="H11" s="1">
        <f t="shared" si="1"/>
        <v>19091948.574618731</v>
      </c>
      <c r="I11" s="1">
        <f t="shared" si="1"/>
        <v>19702890.929006528</v>
      </c>
      <c r="J11" s="1">
        <f t="shared" si="1"/>
        <v>20333383.43873474</v>
      </c>
      <c r="K11" s="1">
        <f t="shared" si="1"/>
        <v>20984051.708774254</v>
      </c>
      <c r="L11" s="1">
        <f t="shared" si="1"/>
        <v>21655541.363455027</v>
      </c>
      <c r="M11" s="1">
        <f t="shared" si="1"/>
        <v>22348518.687085588</v>
      </c>
      <c r="N11" s="1">
        <f t="shared" si="1"/>
        <v>23063671.285072327</v>
      </c>
      <c r="O11" s="1">
        <f t="shared" si="1"/>
        <v>23801708.766194642</v>
      </c>
      <c r="P11" s="1">
        <f t="shared" si="1"/>
        <v>24563363.446712866</v>
      </c>
      <c r="Q11" s="1">
        <f t="shared" si="1"/>
        <v>25349391.077007674</v>
      </c>
      <c r="R11" s="1">
        <f t="shared" si="1"/>
        <v>26160571.591471925</v>
      </c>
      <c r="S11" s="1">
        <f t="shared" si="1"/>
        <v>26997709.88239903</v>
      </c>
      <c r="T11" s="1">
        <f t="shared" si="1"/>
        <v>27861636.598635796</v>
      </c>
      <c r="U11" s="1">
        <f t="shared" si="1"/>
        <v>28753208.969792139</v>
      </c>
      <c r="V11" s="1">
        <f t="shared" si="1"/>
        <v>29673311.65682549</v>
      </c>
      <c r="W11" s="1">
        <f t="shared" si="1"/>
        <v>30622857.629843909</v>
      </c>
      <c r="X11" s="1">
        <f t="shared" si="1"/>
        <v>31602789.073998909</v>
      </c>
      <c r="Y11" s="1">
        <f t="shared" si="1"/>
        <v>32614078.324366871</v>
      </c>
      <c r="Z11" s="1">
        <f t="shared" si="1"/>
        <v>33657728.830746613</v>
      </c>
      <c r="AA11" s="1">
        <f t="shared" si="1"/>
        <v>34734776.153330512</v>
      </c>
      <c r="AB11" s="1">
        <f t="shared" si="1"/>
        <v>35846288.99023708</v>
      </c>
      <c r="AC11" s="1">
        <f t="shared" si="1"/>
        <v>36993370.237924665</v>
      </c>
      <c r="AD11" s="1">
        <f t="shared" si="1"/>
        <v>38177158.085538261</v>
      </c>
      <c r="AE11" s="1">
        <f t="shared" si="1"/>
        <v>39398827.144275486</v>
      </c>
      <c r="AF11" s="1">
        <f t="shared" si="1"/>
        <v>40659589.612892292</v>
      </c>
    </row>
    <row r="12" spans="1:32" x14ac:dyDescent="0.35">
      <c r="A12" t="s">
        <v>71</v>
      </c>
      <c r="C12" s="1">
        <f t="shared" ref="C12:R12" si="2">C6*C$9</f>
        <v>60438903.001758054</v>
      </c>
      <c r="D12" s="1">
        <f t="shared" si="2"/>
        <v>62372947.897814311</v>
      </c>
      <c r="E12" s="1">
        <f t="shared" si="2"/>
        <v>64368882.230544366</v>
      </c>
      <c r="F12" s="1">
        <f t="shared" si="2"/>
        <v>66428686.461921781</v>
      </c>
      <c r="G12" s="1">
        <f t="shared" si="2"/>
        <v>68554404.428703293</v>
      </c>
      <c r="H12" s="1">
        <f t="shared" si="2"/>
        <v>70748145.370421782</v>
      </c>
      <c r="I12" s="1">
        <f t="shared" si="2"/>
        <v>73012086.022275269</v>
      </c>
      <c r="J12" s="1">
        <f t="shared" si="2"/>
        <v>75348472.774988085</v>
      </c>
      <c r="K12" s="1">
        <f t="shared" si="2"/>
        <v>77759623.903787717</v>
      </c>
      <c r="L12" s="1">
        <f t="shared" si="2"/>
        <v>80247931.868708909</v>
      </c>
      <c r="M12" s="1">
        <f t="shared" si="2"/>
        <v>82815865.688507602</v>
      </c>
      <c r="N12" s="1">
        <f t="shared" si="2"/>
        <v>85465973.39053984</v>
      </c>
      <c r="O12" s="1">
        <f t="shared" si="2"/>
        <v>88200884.539037123</v>
      </c>
      <c r="P12" s="1">
        <f t="shared" si="2"/>
        <v>91023312.844286293</v>
      </c>
      <c r="Q12" s="1">
        <f t="shared" si="2"/>
        <v>93936058.855303437</v>
      </c>
      <c r="R12" s="1">
        <f t="shared" si="2"/>
        <v>96942012.73867318</v>
      </c>
      <c r="S12" s="1">
        <f t="shared" si="1"/>
        <v>100044157.14631073</v>
      </c>
      <c r="T12" s="1">
        <f t="shared" si="1"/>
        <v>103245570.17499265</v>
      </c>
      <c r="U12" s="1">
        <f t="shared" si="1"/>
        <v>106549428.42059241</v>
      </c>
      <c r="V12" s="1">
        <f t="shared" si="1"/>
        <v>109959010.13005137</v>
      </c>
      <c r="W12" s="1">
        <f t="shared" si="1"/>
        <v>113477698.45421304</v>
      </c>
      <c r="X12" s="1">
        <f t="shared" si="1"/>
        <v>117108984.80474783</v>
      </c>
      <c r="Y12" s="1">
        <f t="shared" si="1"/>
        <v>120856472.31849974</v>
      </c>
      <c r="Z12" s="1">
        <f t="shared" si="1"/>
        <v>124723879.43269175</v>
      </c>
      <c r="AA12" s="1">
        <f t="shared" si="1"/>
        <v>128715043.57453792</v>
      </c>
      <c r="AB12" s="1">
        <f t="shared" si="1"/>
        <v>132833924.96892311</v>
      </c>
      <c r="AC12" s="1">
        <f t="shared" si="1"/>
        <v>137084610.56792864</v>
      </c>
      <c r="AD12" s="1">
        <f t="shared" si="1"/>
        <v>141471318.10610238</v>
      </c>
      <c r="AE12" s="1">
        <f t="shared" si="1"/>
        <v>145998400.28549764</v>
      </c>
      <c r="AF12" s="1">
        <f t="shared" si="1"/>
        <v>150670349.09463355</v>
      </c>
    </row>
    <row r="13" spans="1:32" x14ac:dyDescent="0.35">
      <c r="A13" t="s">
        <v>74</v>
      </c>
      <c r="C13" s="1">
        <f>C7*C$9</f>
        <v>1450533.6720421934</v>
      </c>
      <c r="D13" s="1">
        <f t="shared" si="1"/>
        <v>2993901.4990950869</v>
      </c>
      <c r="E13" s="1">
        <f t="shared" si="1"/>
        <v>4634559.5205991939</v>
      </c>
      <c r="F13" s="1">
        <f t="shared" si="1"/>
        <v>6377153.9003444919</v>
      </c>
      <c r="G13" s="1">
        <f t="shared" si="1"/>
        <v>8224192.1525367647</v>
      </c>
      <c r="H13" s="1">
        <f t="shared" si="1"/>
        <v>10180502.928131485</v>
      </c>
      <c r="I13" s="1">
        <f t="shared" si="1"/>
        <v>12251114.782879164</v>
      </c>
      <c r="J13" s="1">
        <f t="shared" si="1"/>
        <v>14441263.960179055</v>
      </c>
      <c r="K13" s="1">
        <f t="shared" si="1"/>
        <v>16756402.465301964</v>
      </c>
      <c r="L13" s="1">
        <f t="shared" si="1"/>
        <v>19203829.875501219</v>
      </c>
      <c r="M13" s="1">
        <f t="shared" si="1"/>
        <v>21789607.675162885</v>
      </c>
      <c r="N13" s="1">
        <f t="shared" si="1"/>
        <v>24520048.742333632</v>
      </c>
      <c r="O13" s="1">
        <f t="shared" si="1"/>
        <v>27401727.197110035</v>
      </c>
      <c r="P13" s="1">
        <f t="shared" si="1"/>
        <v>30441488.621834513</v>
      </c>
      <c r="Q13" s="1">
        <f t="shared" si="1"/>
        <v>33646883.472880416</v>
      </c>
      <c r="R13" s="1">
        <f t="shared" si="1"/>
        <v>37025372.64743951</v>
      </c>
      <c r="S13" s="1">
        <f t="shared" si="1"/>
        <v>40584724.08045654</v>
      </c>
      <c r="T13" s="1">
        <f t="shared" si="1"/>
        <v>44333024.728188753</v>
      </c>
      <c r="U13" s="1">
        <f t="shared" si="1"/>
        <v>48278693.003456295</v>
      </c>
      <c r="V13" s="1">
        <f t="shared" si="1"/>
        <v>52431487.031019308</v>
      </c>
      <c r="W13" s="1">
        <f t="shared" si="1"/>
        <v>56800622.494710803</v>
      </c>
      <c r="X13" s="1">
        <f t="shared" si="1"/>
        <v>61395692.785358779</v>
      </c>
      <c r="Y13" s="1">
        <f t="shared" si="1"/>
        <v>66226683.737173647</v>
      </c>
      <c r="Z13" s="1">
        <f t="shared" si="1"/>
        <v>71303988.920492455</v>
      </c>
      <c r="AA13" s="1">
        <f t="shared" si="1"/>
        <v>76638425.51139684</v>
      </c>
      <c r="AB13" s="1">
        <f t="shared" si="1"/>
        <v>82241250.759464473</v>
      </c>
      <c r="AC13" s="1">
        <f t="shared" si="1"/>
        <v>88124179.075684771</v>
      </c>
      <c r="AD13" s="1">
        <f t="shared" si="1"/>
        <v>94299399.763365492</v>
      </c>
      <c r="AE13" s="1">
        <f t="shared" si="1"/>
        <v>100779595.41568428</v>
      </c>
      <c r="AF13" s="1">
        <f t="shared" si="1"/>
        <v>107577961.00439374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0.99857997276816213</v>
      </c>
      <c r="H15" s="38">
        <f>Assumptions!I44</f>
        <v>0.99716196201366336</v>
      </c>
      <c r="I15" s="38">
        <f>Assumptions!J44</f>
        <v>0.99574596487305111</v>
      </c>
      <c r="J15" s="38">
        <f>Assumptions!K44</f>
        <v>0.99433197848693866</v>
      </c>
      <c r="K15" s="38">
        <f>Assumptions!L44</f>
        <v>0.99292000000000002</v>
      </c>
      <c r="L15" s="38">
        <f>Assumptions!M44</f>
        <v>0.99235295269898072</v>
      </c>
      <c r="M15" s="38">
        <f>Assumptions!N44</f>
        <v>0.99178622923335757</v>
      </c>
      <c r="N15" s="38">
        <f>Assumptions!O44</f>
        <v>0.99121982941819131</v>
      </c>
      <c r="O15" s="38">
        <f>Assumptions!P44</f>
        <v>0.99065375306864811</v>
      </c>
      <c r="P15" s="38">
        <f>Assumptions!Q44</f>
        <v>0.99008799999999986</v>
      </c>
      <c r="Q15" s="38">
        <f>Assumptions!R44</f>
        <v>0.98971011165166789</v>
      </c>
      <c r="R15" s="38">
        <f>Assumptions!S44</f>
        <v>0.98933236753253961</v>
      </c>
      <c r="S15" s="38">
        <f>Assumptions!T44</f>
        <v>0.98895476758756684</v>
      </c>
      <c r="T15" s="38">
        <f>Assumptions!U44</f>
        <v>0.98857731176172237</v>
      </c>
      <c r="U15" s="38">
        <f>Assumptions!V44</f>
        <v>0.98820000000000008</v>
      </c>
      <c r="V15" s="38">
        <f>Assumptions!W44</f>
        <v>0.98820000000000008</v>
      </c>
      <c r="W15" s="38">
        <f>Assumptions!X44</f>
        <v>0.98820000000000008</v>
      </c>
      <c r="X15" s="38">
        <f>Assumptions!Y44</f>
        <v>0.98820000000000008</v>
      </c>
      <c r="Y15" s="38">
        <f>Assumptions!Z44</f>
        <v>0.98820000000000008</v>
      </c>
      <c r="Z15" s="38">
        <f>Assumptions!AA44</f>
        <v>0.98820000000000008</v>
      </c>
      <c r="AA15" s="38">
        <f>Assumptions!AB44</f>
        <v>0.98820000000000008</v>
      </c>
      <c r="AB15" s="38">
        <f>Assumptions!AC44</f>
        <v>0.98820000000000008</v>
      </c>
      <c r="AC15" s="38">
        <f>Assumptions!AD44</f>
        <v>0.98820000000000008</v>
      </c>
      <c r="AD15" s="38">
        <f>Assumptions!AE44</f>
        <v>0.98820000000000008</v>
      </c>
      <c r="AE15" s="38">
        <f>Assumptions!AF44</f>
        <v>0.98820000000000008</v>
      </c>
      <c r="AF15" s="38">
        <f>Assumptions!AG44</f>
        <v>0.98820000000000008</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-97349.121151179075</v>
      </c>
      <c r="H20" s="1">
        <f t="shared" si="4"/>
        <v>-200785.92402411997</v>
      </c>
      <c r="I20" s="1">
        <f t="shared" si="4"/>
        <v>-310595.97863057256</v>
      </c>
      <c r="J20" s="1">
        <f t="shared" si="4"/>
        <v>-427076.76466494799</v>
      </c>
      <c r="K20" s="1">
        <f t="shared" si="4"/>
        <v>-550538.13723881543</v>
      </c>
      <c r="L20" s="1">
        <f t="shared" si="4"/>
        <v>-613659.73080898821</v>
      </c>
      <c r="M20" s="1">
        <f t="shared" si="4"/>
        <v>-680230.53660644591</v>
      </c>
      <c r="N20" s="1">
        <f t="shared" si="4"/>
        <v>-750405.82530926168</v>
      </c>
      <c r="O20" s="1">
        <f t="shared" si="4"/>
        <v>-824347.24646550417</v>
      </c>
      <c r="P20" s="1">
        <f t="shared" si="4"/>
        <v>-902223.07691258192</v>
      </c>
      <c r="Q20" s="1">
        <f t="shared" si="4"/>
        <v>-966591.55750343204</v>
      </c>
      <c r="R20" s="1">
        <f t="shared" si="4"/>
        <v>-1034141.7625520229</v>
      </c>
      <c r="S20" s="1">
        <f t="shared" si="4"/>
        <v>-1105010.9671869874</v>
      </c>
      <c r="T20" s="1">
        <f t="shared" si="4"/>
        <v>-1179341.9600921571</v>
      </c>
      <c r="U20" s="1">
        <f t="shared" si="4"/>
        <v>-1257283.2553629875</v>
      </c>
      <c r="V20" s="1">
        <f t="shared" si="4"/>
        <v>-1297516.3195345998</v>
      </c>
      <c r="W20" s="1">
        <f t="shared" si="4"/>
        <v>-1339036.8417597115</v>
      </c>
      <c r="X20" s="1">
        <f t="shared" si="4"/>
        <v>-1381886.0206960142</v>
      </c>
      <c r="Y20" s="1">
        <f t="shared" si="4"/>
        <v>-1426106.3733582944</v>
      </c>
      <c r="Z20" s="1">
        <f t="shared" si="4"/>
        <v>-1471741.777305752</v>
      </c>
      <c r="AA20" s="1">
        <f t="shared" si="4"/>
        <v>-1518837.5141795427</v>
      </c>
      <c r="AB20" s="1">
        <f t="shared" si="4"/>
        <v>-1567440.31463328</v>
      </c>
      <c r="AC20" s="1">
        <f t="shared" si="4"/>
        <v>-1617598.4047015607</v>
      </c>
      <c r="AD20" s="1">
        <f t="shared" si="4"/>
        <v>-1669361.5536519885</v>
      </c>
      <c r="AE20" s="1">
        <f t="shared" si="4"/>
        <v>-1722781.1233688593</v>
      </c>
      <c r="AF20" s="1">
        <f t="shared" si="4"/>
        <v>-1777910.1193166673</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78199354.368100017</v>
      </c>
      <c r="D25" s="40">
        <f>SUM(D11:D13,D18:D23)</f>
        <v>82198684.457426757</v>
      </c>
      <c r="E25" s="40">
        <f t="shared" ref="E25:AF25" si="7">SUM(E11:E13,E18:E23)</f>
        <v>86373895.533597469</v>
      </c>
      <c r="F25" s="40">
        <f t="shared" si="7"/>
        <v>90732148.665758714</v>
      </c>
      <c r="G25" s="40">
        <f t="shared" si="7"/>
        <v>95181197.629293069</v>
      </c>
      <c r="H25" s="40">
        <f t="shared" si="7"/>
        <v>99819810.94914788</v>
      </c>
      <c r="I25" s="40">
        <f t="shared" si="7"/>
        <v>104655495.75553039</v>
      </c>
      <c r="J25" s="40">
        <f t="shared" si="7"/>
        <v>109696043.40923694</v>
      </c>
      <c r="K25" s="40">
        <f t="shared" si="7"/>
        <v>114949539.94062512</v>
      </c>
      <c r="L25" s="40">
        <f t="shared" si="7"/>
        <v>120493643.37685616</v>
      </c>
      <c r="M25" s="40">
        <f t="shared" si="7"/>
        <v>126273761.51414962</v>
      </c>
      <c r="N25" s="40">
        <f t="shared" si="7"/>
        <v>132299287.59263654</v>
      </c>
      <c r="O25" s="40">
        <f t="shared" si="7"/>
        <v>138579973.2558763</v>
      </c>
      <c r="P25" s="40">
        <f t="shared" si="7"/>
        <v>145125941.83592108</v>
      </c>
      <c r="Q25" s="40">
        <f t="shared" si="7"/>
        <v>151965741.84768811</v>
      </c>
      <c r="R25" s="40">
        <f t="shared" si="7"/>
        <v>159093815.21503258</v>
      </c>
      <c r="S25" s="40">
        <f t="shared" si="7"/>
        <v>166521580.14197934</v>
      </c>
      <c r="T25" s="40">
        <f t="shared" si="7"/>
        <v>174260889.54172504</v>
      </c>
      <c r="U25" s="40">
        <f t="shared" si="7"/>
        <v>182324047.13847786</v>
      </c>
      <c r="V25" s="40">
        <f t="shared" si="7"/>
        <v>190766292.49836156</v>
      </c>
      <c r="W25" s="40">
        <f t="shared" si="7"/>
        <v>199562141.73700804</v>
      </c>
      <c r="X25" s="40">
        <f t="shared" si="7"/>
        <v>208725580.64340952</v>
      </c>
      <c r="Y25" s="40">
        <f t="shared" si="7"/>
        <v>218271128.00668198</v>
      </c>
      <c r="Z25" s="40">
        <f t="shared" si="7"/>
        <v>228213855.40662506</v>
      </c>
      <c r="AA25" s="40">
        <f t="shared" si="7"/>
        <v>238569407.72508574</v>
      </c>
      <c r="AB25" s="40">
        <f t="shared" si="7"/>
        <v>249354024.40399137</v>
      </c>
      <c r="AC25" s="40">
        <f t="shared" si="7"/>
        <v>260584561.47683653</v>
      </c>
      <c r="AD25" s="40">
        <f t="shared" si="7"/>
        <v>272278514.40135413</v>
      </c>
      <c r="AE25" s="40">
        <f t="shared" si="7"/>
        <v>284454041.72208858</v>
      </c>
      <c r="AF25" s="40">
        <f t="shared" si="7"/>
        <v>297129989.59260297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38773393.926542237</v>
      </c>
      <c r="D5" s="59">
        <f>C5*('Price and Financial ratios'!F4+1)*(1+Assumptions!$C$13)</f>
        <v>54772288.314445533</v>
      </c>
      <c r="E5" s="59">
        <f>D5*('Price and Financial ratios'!G4+1)*(1+Assumptions!$C$13)</f>
        <v>71846111.882612959</v>
      </c>
      <c r="F5" s="59">
        <f>E5*('Price and Financial ratios'!H4+1)*(1+Assumptions!$C$13)</f>
        <v>83368145.914438099</v>
      </c>
      <c r="G5" s="59">
        <f>F5*('Price and Financial ratios'!I4+1)*(1+Assumptions!$C$13)</f>
        <v>96737980.262130648</v>
      </c>
      <c r="H5" s="59">
        <f>G5*('Price and Financial ratios'!J4+1)*(1+Assumptions!$C$13)</f>
        <v>109323636.840518</v>
      </c>
      <c r="I5" s="59">
        <f>H5*('Price and Financial ratios'!K4+1)*(1+Assumptions!$C$13)</f>
        <v>121340502.28862411</v>
      </c>
      <c r="J5" s="59">
        <f>I5*('Price and Financial ratios'!L4+1)*(1+Assumptions!$C$13)</f>
        <v>132229567.13963878</v>
      </c>
      <c r="K5" s="59">
        <f>J5*('Price and Financial ratios'!M4+1)*(1+Assumptions!$C$13)</f>
        <v>142094483.06704998</v>
      </c>
      <c r="L5" s="59">
        <f>K5*('Price and Financial ratios'!N4+1)*(1+Assumptions!$C$13)</f>
        <v>152695365.75560257</v>
      </c>
      <c r="M5" s="59">
        <f>L5*('Price and Financial ratios'!O4+1)*(1+Assumptions!$C$13)</f>
        <v>163316759.53744301</v>
      </c>
      <c r="N5" s="59">
        <f>M5*('Price and Financial ratios'!P4+1)*(1+Assumptions!$C$13)</f>
        <v>173853022.82729372</v>
      </c>
      <c r="O5" s="59">
        <f>N5*('Price and Financial ratios'!Q4+1)*(1+Assumptions!$C$13)</f>
        <v>184191921.17940813</v>
      </c>
      <c r="P5" s="59">
        <f>O5*('Price and Financial ratios'!R4+1)*(1+Assumptions!$C$13)</f>
        <v>195145665.43639672</v>
      </c>
      <c r="Q5" s="59">
        <f>P5*('Price and Financial ratios'!S4+1)*(1+Assumptions!$C$13)</f>
        <v>206750819.98586297</v>
      </c>
      <c r="R5" s="59">
        <f>Q5*('Price and Financial ratios'!T4+1)*(1+Assumptions!$C$13)</f>
        <v>219046123.66990426</v>
      </c>
      <c r="S5" s="59">
        <f>R5*('Price and Financial ratios'!U4+1)*(1+Assumptions!$C$13)</f>
        <v>232072619.09815794</v>
      </c>
      <c r="T5" s="59">
        <f>S5*('Price and Financial ratios'!V4+1)*(1+Assumptions!$C$13)</f>
        <v>244702962.08122298</v>
      </c>
      <c r="U5" s="59">
        <f>T5*('Price and Financial ratios'!W4+1)*(1+Assumptions!$C$13)</f>
        <v>256786151.28530353</v>
      </c>
      <c r="V5" s="59">
        <f>U5*('Price and Financial ratios'!X4+1)*(1+Assumptions!$C$13)</f>
        <v>269465996.37004787</v>
      </c>
      <c r="W5" s="59">
        <f>V5*('Price and Financial ratios'!Y4+1)*(1+Assumptions!$C$13)</f>
        <v>282771959.61018485</v>
      </c>
      <c r="X5" s="59">
        <f>W5*('Price and Financial ratios'!Z4+1)*(1+Assumptions!$C$13)</f>
        <v>296734958.09830439</v>
      </c>
      <c r="Y5" s="59">
        <f>X5*('Price and Financial ratios'!AA4+1)*(1+Assumptions!$C$13)</f>
        <v>311387435.58231866</v>
      </c>
      <c r="Z5" s="59">
        <f>Y5*('Price and Financial ratios'!AB4+1)*(1+Assumptions!$C$13)</f>
        <v>323621481.71701062</v>
      </c>
      <c r="AA5" s="59">
        <f>Z5*('Price and Financial ratios'!AC4+1)*(1+Assumptions!$C$13)</f>
        <v>333723869.22077787</v>
      </c>
      <c r="AB5" s="59">
        <f>AA5*('Price and Financial ratios'!AD4+1)*(1+Assumptions!$C$13)</f>
        <v>344141619.69963187</v>
      </c>
      <c r="AC5" s="59">
        <f>AB5*('Price and Financial ratios'!AE4+1)*(1+Assumptions!$C$13)</f>
        <v>354884577.73793638</v>
      </c>
      <c r="AD5" s="59">
        <f>AC5*('Price and Financial ratios'!AF4+1)*(1+Assumptions!$C$13)</f>
        <v>365962895.23527259</v>
      </c>
      <c r="AE5" s="59">
        <f>AD5*('Price and Financial ratios'!AG4+1)*(1+Assumptions!$C$13)</f>
        <v>377387040.99979949</v>
      </c>
      <c r="AF5" s="59">
        <f>AE5*('Price and Financial ratios'!AH4+1)*(1+Assumptions!$C$13)</f>
        <v>389167810.64108646</v>
      </c>
    </row>
    <row r="6" spans="1:32" s="11" customFormat="1" x14ac:dyDescent="0.35">
      <c r="A6" s="11" t="s">
        <v>20</v>
      </c>
      <c r="C6" s="59">
        <f>C27</f>
        <v>16967476.134389877</v>
      </c>
      <c r="D6" s="59">
        <f t="shared" ref="D6:AF6" si="1">D27</f>
        <v>19315695.713710234</v>
      </c>
      <c r="E6" s="59">
        <f>E27</f>
        <v>21760313.503887326</v>
      </c>
      <c r="F6" s="59">
        <f t="shared" si="1"/>
        <v>24304474.720220707</v>
      </c>
      <c r="G6" s="59">
        <f t="shared" si="1"/>
        <v>26909880.272657774</v>
      </c>
      <c r="H6" s="59">
        <f t="shared" si="1"/>
        <v>29610599.440679874</v>
      </c>
      <c r="I6" s="59">
        <f t="shared" si="1"/>
        <v>32409435.581644699</v>
      </c>
      <c r="J6" s="59">
        <f t="shared" si="1"/>
        <v>35309267.201574631</v>
      </c>
      <c r="K6" s="59">
        <f t="shared" si="1"/>
        <v>38313049.876587562</v>
      </c>
      <c r="L6" s="59">
        <f t="shared" si="1"/>
        <v>41461309.074613333</v>
      </c>
      <c r="M6" s="59">
        <f t="shared" si="1"/>
        <v>44727189.131504998</v>
      </c>
      <c r="N6" s="59">
        <f t="shared" si="1"/>
        <v>48114307.25461176</v>
      </c>
      <c r="O6" s="59">
        <f t="shared" si="1"/>
        <v>51626382.609949142</v>
      </c>
      <c r="P6" s="59">
        <f t="shared" si="1"/>
        <v>55267239.065520838</v>
      </c>
      <c r="Q6" s="59">
        <f t="shared" si="1"/>
        <v>59052592.563143402</v>
      </c>
      <c r="R6" s="59">
        <f t="shared" si="1"/>
        <v>62976684.5767719</v>
      </c>
      <c r="S6" s="59">
        <f t="shared" si="1"/>
        <v>67043781.937870421</v>
      </c>
      <c r="T6" s="59">
        <f t="shared" si="1"/>
        <v>71258272.474765882</v>
      </c>
      <c r="U6" s="59">
        <f t="shared" si="1"/>
        <v>75624668.296030104</v>
      </c>
      <c r="V6" s="59">
        <f t="shared" si="1"/>
        <v>80179616.046566516</v>
      </c>
      <c r="W6" s="59">
        <f t="shared" si="1"/>
        <v>84900593.608261362</v>
      </c>
      <c r="X6" s="59">
        <f t="shared" si="1"/>
        <v>89792770.825853616</v>
      </c>
      <c r="Y6" s="59">
        <f t="shared" si="1"/>
        <v>94861466.816761106</v>
      </c>
      <c r="Z6" s="59">
        <f t="shared" si="1"/>
        <v>100112154.10423727</v>
      </c>
      <c r="AA6" s="59">
        <f t="shared" si="1"/>
        <v>105550462.86224161</v>
      </c>
      <c r="AB6" s="59">
        <f t="shared" si="1"/>
        <v>111182185.27500464</v>
      </c>
      <c r="AC6" s="59">
        <f t="shared" si="1"/>
        <v>117013280.01434678</v>
      </c>
      <c r="AD6" s="59">
        <f t="shared" si="1"/>
        <v>123049876.83789262</v>
      </c>
      <c r="AE6" s="59">
        <f t="shared" si="1"/>
        <v>129298281.31140432</v>
      </c>
      <c r="AF6" s="59">
        <f t="shared" si="1"/>
        <v>135764979.65854442</v>
      </c>
    </row>
    <row r="7" spans="1:32" x14ac:dyDescent="0.35">
      <c r="A7" t="s">
        <v>21</v>
      </c>
      <c r="C7" s="4">
        <f>Depreciation!C8+Depreciation!C9</f>
        <v>17760451.36634196</v>
      </c>
      <c r="D7" s="4">
        <f>Depreciation!D8+Depreciation!D9</f>
        <v>19825736.559612446</v>
      </c>
      <c r="E7" s="4">
        <f>Depreciation!E8+Depreciation!E9</f>
        <v>22005013.303053107</v>
      </c>
      <c r="F7" s="4">
        <f>Depreciation!F8+Depreciation!F9</f>
        <v>24303462.203836929</v>
      </c>
      <c r="G7" s="4">
        <f>Depreciation!G8+Depreciation!G9</f>
        <v>26724142.321740963</v>
      </c>
      <c r="H7" s="4">
        <f>Depreciation!H8+Depreciation!H9</f>
        <v>29272451.502750218</v>
      </c>
      <c r="I7" s="4">
        <f>Depreciation!I8+Depreciation!I9</f>
        <v>31954005.711885691</v>
      </c>
      <c r="J7" s="4">
        <f>Depreciation!J8+Depreciation!J9</f>
        <v>34774647.398913793</v>
      </c>
      <c r="K7" s="4">
        <f>Depreciation!K8+Depreciation!K9</f>
        <v>37740454.174076214</v>
      </c>
      <c r="L7" s="4">
        <f>Depreciation!L8+Depreciation!L9</f>
        <v>40859371.238956243</v>
      </c>
      <c r="M7" s="4">
        <f>Depreciation!M8+Depreciation!M9</f>
        <v>44138126.362248473</v>
      </c>
      <c r="N7" s="4">
        <f>Depreciation!N8+Depreciation!N9</f>
        <v>47583720.027405962</v>
      </c>
      <c r="O7" s="4">
        <f>Depreciation!O8+Depreciation!O9</f>
        <v>51203435.963304676</v>
      </c>
      <c r="P7" s="4">
        <f>Depreciation!P8+Depreciation!P9</f>
        <v>55004852.068547383</v>
      </c>
      <c r="Q7" s="4">
        <f>Depreciation!Q8+Depreciation!Q9</f>
        <v>58996274.549888089</v>
      </c>
      <c r="R7" s="4">
        <f>Depreciation!R8+Depreciation!R9</f>
        <v>63185944.238911435</v>
      </c>
      <c r="S7" s="4">
        <f>Depreciation!S8+Depreciation!S9</f>
        <v>67582433.962855577</v>
      </c>
      <c r="T7" s="4">
        <f>Depreciation!T8+Depreciation!T9</f>
        <v>72194661.326824546</v>
      </c>
      <c r="U7" s="4">
        <f>Depreciation!U8+Depreciation!U9</f>
        <v>77031901.973248437</v>
      </c>
      <c r="V7" s="4">
        <f>Depreciation!V8+Depreciation!V9</f>
        <v>82104798.687844798</v>
      </c>
      <c r="W7" s="4">
        <f>Depreciation!W8+Depreciation!W9</f>
        <v>87423480.124554709</v>
      </c>
      <c r="X7" s="4">
        <f>Depreciation!X8+Depreciation!X9</f>
        <v>92998481.859357685</v>
      </c>
      <c r="Y7" s="4">
        <f>Depreciation!Y8+Depreciation!Y9</f>
        <v>98840762.061540514</v>
      </c>
      <c r="Z7" s="4">
        <f>Depreciation!Z8+Depreciation!Z9</f>
        <v>104961717.75123906</v>
      </c>
      <c r="AA7" s="4">
        <f>Depreciation!AA8+Depreciation!AA9</f>
        <v>111373201.66472736</v>
      </c>
      <c r="AB7" s="4">
        <f>Depreciation!AB8+Depreciation!AB9</f>
        <v>118087539.74970156</v>
      </c>
      <c r="AC7" s="4">
        <f>Depreciation!AC8+Depreciation!AC9</f>
        <v>125117549.31360944</v>
      </c>
      <c r="AD7" s="4">
        <f>Depreciation!AD8+Depreciation!AD9</f>
        <v>132476557.84890375</v>
      </c>
      <c r="AE7" s="4">
        <f>Depreciation!AE8+Depreciation!AE9</f>
        <v>140178422.55995977</v>
      </c>
      <c r="AF7" s="4">
        <f>Depreciation!AF8+Depreciation!AF9</f>
        <v>148237550.61728603</v>
      </c>
    </row>
    <row r="8" spans="1:32" x14ac:dyDescent="0.35">
      <c r="A8" t="s">
        <v>6</v>
      </c>
      <c r="C8" s="4">
        <f ca="1">'Debt worksheet'!C8</f>
        <v>3221865.5752934385</v>
      </c>
      <c r="D8" s="4">
        <f ca="1">'Debt worksheet'!D8</f>
        <v>5034029.8344846005</v>
      </c>
      <c r="E8" s="4">
        <f ca="1">'Debt worksheet'!E8</f>
        <v>6532759.8289172174</v>
      </c>
      <c r="F8" s="4">
        <f ca="1">'Debt worksheet'!F8</f>
        <v>7918296.9330789261</v>
      </c>
      <c r="G8" s="4">
        <f ca="1">'Debt worksheet'!G8</f>
        <v>9125031.4512669761</v>
      </c>
      <c r="H8" s="4">
        <f ca="1">'Debt worksheet'!H8</f>
        <v>10185252.358023645</v>
      </c>
      <c r="I8" s="4">
        <f ca="1">'Debt worksheet'!I8</f>
        <v>11124981.735464176</v>
      </c>
      <c r="J8" s="4">
        <f ca="1">'Debt worksheet'!J8</f>
        <v>11991847.416533912</v>
      </c>
      <c r="K8" s="4">
        <f ca="1">'Debt worksheet'!K8</f>
        <v>12831845.75418612</v>
      </c>
      <c r="L8" s="4">
        <f ca="1">'Debt worksheet'!L8</f>
        <v>13633089.418177681</v>
      </c>
      <c r="M8" s="4">
        <f ca="1">'Debt worksheet'!M8</f>
        <v>14406255.033124441</v>
      </c>
      <c r="N8" s="4">
        <f ca="1">'Debt worksheet'!N8</f>
        <v>15166709.900334563</v>
      </c>
      <c r="O8" s="4">
        <f ca="1">'Debt worksheet'!O8</f>
        <v>15934937.942341108</v>
      </c>
      <c r="P8" s="4">
        <f ca="1">'Debt worksheet'!P8</f>
        <v>16703213.454526102</v>
      </c>
      <c r="Q8" s="4">
        <f ca="1">'Debt worksheet'!Q8</f>
        <v>17463809.802487049</v>
      </c>
      <c r="R8" s="4">
        <f ca="1">'Debt worksheet'!R8</f>
        <v>18206904.628760163</v>
      </c>
      <c r="S8" s="4">
        <f ca="1">'Debt worksheet'!S8</f>
        <v>18921399.619812824</v>
      </c>
      <c r="T8" s="4">
        <f ca="1">'Debt worksheet'!T8</f>
        <v>19637271.106266528</v>
      </c>
      <c r="U8" s="4">
        <f ca="1">'Debt worksheet'!U8</f>
        <v>20391669.276154079</v>
      </c>
      <c r="V8" s="4">
        <f ca="1">'Debt worksheet'!V8</f>
        <v>21184939.069714908</v>
      </c>
      <c r="W8" s="4">
        <f ca="1">'Debt worksheet'!W8</f>
        <v>22014628.207712818</v>
      </c>
      <c r="X8" s="4">
        <f ca="1">'Debt worksheet'!X8</f>
        <v>22877768.886731997</v>
      </c>
      <c r="Y8" s="4">
        <f ca="1">'Debt worksheet'!Y8</f>
        <v>23770828.456136115</v>
      </c>
      <c r="Z8" s="4">
        <f ca="1">'Debt worksheet'!Z8</f>
        <v>24803613.397845518</v>
      </c>
      <c r="AA8" s="4">
        <f ca="1">'Debt worksheet'!AA8</f>
        <v>26080283.363393523</v>
      </c>
      <c r="AB8" s="4">
        <f ca="1">'Debt worksheet'!AB8</f>
        <v>27620822.811058309</v>
      </c>
      <c r="AC8" s="4">
        <f ca="1">'Debt worksheet'!AC8</f>
        <v>29446411.442924302</v>
      </c>
      <c r="AD8" s="4">
        <f ca="1">'Debt worksheet'!AD8</f>
        <v>31579485.806283318</v>
      </c>
      <c r="AE8" s="4">
        <f ca="1">'Debt worksheet'!AE8</f>
        <v>34043803.81084206</v>
      </c>
      <c r="AF8" s="4">
        <f ca="1">'Debt worksheet'!AF8</f>
        <v>36864512.292429216</v>
      </c>
    </row>
    <row r="9" spans="1:32" x14ac:dyDescent="0.35">
      <c r="A9" t="s">
        <v>22</v>
      </c>
      <c r="C9" s="4">
        <f ca="1">C5-C6-C7-C8</f>
        <v>823600.85051696189</v>
      </c>
      <c r="D9" s="4">
        <f t="shared" ref="D9:AF9" ca="1" si="2">D5-D6-D7-D8</f>
        <v>10596826.206638254</v>
      </c>
      <c r="E9" s="4">
        <f t="shared" ca="1" si="2"/>
        <v>21548025.246755309</v>
      </c>
      <c r="F9" s="4">
        <f t="shared" ca="1" si="2"/>
        <v>26841912.05730154</v>
      </c>
      <c r="G9" s="4">
        <f t="shared" ca="1" si="2"/>
        <v>33978926.216464929</v>
      </c>
      <c r="H9" s="4">
        <f t="shared" ca="1" si="2"/>
        <v>40255333.539064258</v>
      </c>
      <c r="I9" s="4">
        <f t="shared" ca="1" si="2"/>
        <v>45852079.25962954</v>
      </c>
      <c r="J9" s="4">
        <f t="shared" ca="1" si="2"/>
        <v>50153805.122616455</v>
      </c>
      <c r="K9" s="4">
        <f t="shared" ca="1" si="2"/>
        <v>53209133.262200072</v>
      </c>
      <c r="L9" s="4">
        <f t="shared" ca="1" si="2"/>
        <v>56741596.023855314</v>
      </c>
      <c r="M9" s="4">
        <f t="shared" ca="1" si="2"/>
        <v>60045189.01056511</v>
      </c>
      <c r="N9" s="4">
        <f t="shared" ca="1" si="2"/>
        <v>62988285.644941434</v>
      </c>
      <c r="O9" s="4">
        <f t="shared" ca="1" si="2"/>
        <v>65427164.663813218</v>
      </c>
      <c r="P9" s="4">
        <f t="shared" ca="1" si="2"/>
        <v>68170360.847802415</v>
      </c>
      <c r="Q9" s="4">
        <f t="shared" ca="1" si="2"/>
        <v>71238143.070344433</v>
      </c>
      <c r="R9" s="4">
        <f t="shared" ca="1" si="2"/>
        <v>74676590.225460783</v>
      </c>
      <c r="S9" s="4">
        <f t="shared" ca="1" si="2"/>
        <v>78525003.577619135</v>
      </c>
      <c r="T9" s="4">
        <f t="shared" ca="1" si="2"/>
        <v>81612757.17336604</v>
      </c>
      <c r="U9" s="4">
        <f t="shared" ca="1" si="2"/>
        <v>83737911.739870906</v>
      </c>
      <c r="V9" s="4">
        <f t="shared" ca="1" si="2"/>
        <v>85996642.565921649</v>
      </c>
      <c r="W9" s="4">
        <f t="shared" ca="1" si="2"/>
        <v>88433257.669655979</v>
      </c>
      <c r="X9" s="4">
        <f t="shared" ca="1" si="2"/>
        <v>91065936.526361093</v>
      </c>
      <c r="Y9" s="4">
        <f t="shared" ca="1" si="2"/>
        <v>93914378.247880936</v>
      </c>
      <c r="Z9" s="4">
        <f t="shared" ca="1" si="2"/>
        <v>93743996.463688776</v>
      </c>
      <c r="AA9" s="4">
        <f t="shared" ca="1" si="2"/>
        <v>90719921.330415368</v>
      </c>
      <c r="AB9" s="4">
        <f t="shared" ca="1" si="2"/>
        <v>87251071.863867372</v>
      </c>
      <c r="AC9" s="4">
        <f t="shared" ca="1" si="2"/>
        <v>83307336.967055857</v>
      </c>
      <c r="AD9" s="4">
        <f t="shared" ca="1" si="2"/>
        <v>78856974.742192894</v>
      </c>
      <c r="AE9" s="4">
        <f t="shared" ca="1" si="2"/>
        <v>73866533.317593336</v>
      </c>
      <c r="AF9" s="4">
        <f t="shared" ca="1" si="2"/>
        <v>68300768.072826803</v>
      </c>
    </row>
    <row r="12" spans="1:32" x14ac:dyDescent="0.35">
      <c r="A12" t="s">
        <v>79</v>
      </c>
      <c r="C12" s="2">
        <f>Assumptions!$C$25*Assumptions!D9*Assumptions!D13</f>
        <v>15171878.492884157</v>
      </c>
      <c r="D12" s="2">
        <f>Assumptions!$C$25*Assumptions!E9*Assumptions!E13</f>
        <v>15645494.134472545</v>
      </c>
      <c r="E12" s="2">
        <f>Assumptions!$C$25*Assumptions!F9*Assumptions!F13</f>
        <v>16133894.482915949</v>
      </c>
      <c r="F12" s="2">
        <f>Assumptions!$C$25*Assumptions!G9*Assumptions!G13</f>
        <v>16637541.067643708</v>
      </c>
      <c r="G12" s="2">
        <f>Assumptions!$C$25*Assumptions!H9*Assumptions!H13</f>
        <v>17156909.825500622</v>
      </c>
      <c r="H12" s="2">
        <f>Assumptions!$C$25*Assumptions!I9*Assumptions!I13</f>
        <v>17692491.550498601</v>
      </c>
      <c r="I12" s="2">
        <f>Assumptions!$C$25*Assumptions!J9*Assumptions!J13</f>
        <v>18244792.357608058</v>
      </c>
      <c r="J12" s="2">
        <f>Assumptions!$C$25*Assumptions!K9*Assumptions!K13</f>
        <v>18814334.161027342</v>
      </c>
      <c r="K12" s="2">
        <f>Assumptions!$C$25*Assumptions!L9*Assumptions!L13</f>
        <v>19401655.167382136</v>
      </c>
      <c r="L12" s="2">
        <f>Assumptions!$C$25*Assumptions!M9*Assumptions!M13</f>
        <v>20007310.384320904</v>
      </c>
      <c r="M12" s="2">
        <f>Assumptions!$C$25*Assumptions!N9*Assumptions!N13</f>
        <v>20631872.144987024</v>
      </c>
      <c r="N12" s="2">
        <f>Assumptions!$C$25*Assumptions!O9*Assumptions!O13</f>
        <v>21275930.648863174</v>
      </c>
      <c r="O12" s="2">
        <f>Assumptions!$C$25*Assumptions!P9*Assumptions!P13</f>
        <v>21940094.519499075</v>
      </c>
      <c r="P12" s="2">
        <f>Assumptions!$C$25*Assumptions!Q9*Assumptions!Q13</f>
        <v>22624991.37964965</v>
      </c>
      <c r="Q12" s="2">
        <f>Assumptions!$C$25*Assumptions!R9*Assumptions!R13</f>
        <v>23331268.444367137</v>
      </c>
      <c r="R12" s="2">
        <f>Assumptions!$C$25*Assumptions!S9*Assumptions!S13</f>
        <v>24059593.132607456</v>
      </c>
      <c r="S12" s="2">
        <f>Assumptions!$C$25*Assumptions!T9*Assumptions!T13</f>
        <v>24810653.697929014</v>
      </c>
      <c r="T12" s="2">
        <f>Assumptions!$C$25*Assumptions!U9*Assumptions!U13</f>
        <v>25585159.878879722</v>
      </c>
      <c r="U12" s="2">
        <f>Assumptions!$C$25*Assumptions!V9*Assumptions!V13</f>
        <v>26383843.569687061</v>
      </c>
      <c r="V12" s="2">
        <f>Assumptions!$C$25*Assumptions!W9*Assumptions!W13</f>
        <v>27207459.511884719</v>
      </c>
      <c r="W12" s="2">
        <f>Assumptions!$C$25*Assumptions!X9*Assumptions!X13</f>
        <v>28056786.007529616</v>
      </c>
      <c r="X12" s="2">
        <f>Assumptions!$C$25*Assumptions!Y9*Assumptions!Y13</f>
        <v>28932625.654683169</v>
      </c>
      <c r="Y12" s="2">
        <f>Assumptions!$C$25*Assumptions!Z9*Assumptions!Z13</f>
        <v>29835806.10585184</v>
      </c>
      <c r="Z12" s="2">
        <f>Assumptions!$C$25*Assumptions!AA9*Assumptions!AA13</f>
        <v>30767180.850103676</v>
      </c>
      <c r="AA12" s="2">
        <f>Assumptions!$C$25*Assumptions!AB9*Assumptions!AB13</f>
        <v>31727630.019599877</v>
      </c>
      <c r="AB12" s="2">
        <f>Assumptions!$C$25*Assumptions!AC9*Assumptions!AC13</f>
        <v>32718061.221303716</v>
      </c>
      <c r="AC12" s="2">
        <f>Assumptions!$C$25*Assumptions!AD9*Assumptions!AD13</f>
        <v>33739410.394652538</v>
      </c>
      <c r="AD12" s="2">
        <f>Assumptions!$C$25*Assumptions!AE9*Assumptions!AE13</f>
        <v>34792642.696003489</v>
      </c>
      <c r="AE12" s="2">
        <f>Assumptions!$C$25*Assumptions!AF9*Assumptions!AF13</f>
        <v>35878753.410688691</v>
      </c>
      <c r="AF12" s="2">
        <f>Assumptions!$C$25*Assumptions!AG9*Assumptions!AG13</f>
        <v>36998768.893541701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1795597.6415057189</v>
      </c>
      <c r="D14" s="5">
        <f>Assumptions!E122*Assumptions!E9</f>
        <v>3670201.5792376893</v>
      </c>
      <c r="E14" s="5">
        <f>Assumptions!F122*Assumptions!F9</f>
        <v>5626419.0209713774</v>
      </c>
      <c r="F14" s="5">
        <f>Assumptions!G122*Assumptions!G9</f>
        <v>7666933.6525769979</v>
      </c>
      <c r="G14" s="5">
        <f>Assumptions!H122*Assumptions!H9</f>
        <v>9791726.0476241335</v>
      </c>
      <c r="H14" s="5">
        <f>Assumptions!I122*Assumptions!I9</f>
        <v>12003459.658346923</v>
      </c>
      <c r="I14" s="5">
        <f>Assumptions!J122*Assumptions!J9</f>
        <v>14304873.163869111</v>
      </c>
      <c r="J14" s="5">
        <f>Assumptions!K122*Assumptions!K9</f>
        <v>16698782.466940351</v>
      </c>
      <c r="K14" s="5">
        <f>Assumptions!L122*Assumptions!L9</f>
        <v>19188082.741623145</v>
      </c>
      <c r="L14" s="5">
        <f>Assumptions!M122*Assumptions!M9</f>
        <v>21777591.54515367</v>
      </c>
      <c r="M14" s="5">
        <f>Assumptions!N122*Assumptions!N9</f>
        <v>24470486.707912952</v>
      </c>
      <c r="N14" s="5">
        <f>Assumptions!O122*Assumptions!O9</f>
        <v>27270036.815853182</v>
      </c>
      <c r="O14" s="5">
        <f>Assumptions!P122*Assumptions!P9</f>
        <v>30179603.65350771</v>
      </c>
      <c r="P14" s="5">
        <f>Assumptions!Q122*Assumptions!Q9</f>
        <v>33202644.710307099</v>
      </c>
      <c r="Q14" s="5">
        <f>Assumptions!R122*Assumptions!R9</f>
        <v>36343172.439420283</v>
      </c>
      <c r="R14" s="5">
        <f>Assumptions!S122*Assumptions!S9</f>
        <v>39604873.216968358</v>
      </c>
      <c r="S14" s="5">
        <f>Assumptions!T122*Assumptions!T9</f>
        <v>42991538.326346107</v>
      </c>
      <c r="T14" s="5">
        <f>Assumptions!U122*Assumptions!U9</f>
        <v>46507066.780649655</v>
      </c>
      <c r="U14" s="5">
        <f>Assumptions!V122*Assumptions!V9</f>
        <v>50155468.218315184</v>
      </c>
      <c r="V14" s="5">
        <f>Assumptions!W122*Assumptions!W9</f>
        <v>53941889.898916155</v>
      </c>
      <c r="W14" s="5">
        <f>Assumptions!X122*Assumptions!X9</f>
        <v>57870638.886845902</v>
      </c>
      <c r="X14" s="5">
        <f>Assumptions!Y122*Assumptions!Y9</f>
        <v>61946144.955533475</v>
      </c>
      <c r="Y14" s="5">
        <f>Assumptions!Z122*Assumptions!Z9</f>
        <v>66172963.902022071</v>
      </c>
      <c r="Z14" s="5">
        <f>Assumptions!AA122*Assumptions!AA9</f>
        <v>70555780.947997704</v>
      </c>
      <c r="AA14" s="5">
        <f>Assumptions!AB122*Assumptions!AB9</f>
        <v>75099414.22946766</v>
      </c>
      <c r="AB14" s="5">
        <f>Assumptions!AC122*Assumptions!AC9</f>
        <v>79808818.377343491</v>
      </c>
      <c r="AC14" s="5">
        <f>Assumptions!AD122*Assumptions!AD9</f>
        <v>84689088.191238776</v>
      </c>
      <c r="AD14" s="5">
        <f>Assumptions!AE122*Assumptions!AE9</f>
        <v>89745462.408850819</v>
      </c>
      <c r="AE14" s="5">
        <f>Assumptions!AF122*Assumptions!AF9</f>
        <v>94983327.573353246</v>
      </c>
      <c r="AF14" s="5">
        <f>Assumptions!AG122*Assumptions!AG9</f>
        <v>100408222.00128788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0.99856187153036458</v>
      </c>
      <c r="H16" s="37">
        <f>Assumptions!I43</f>
        <v>0.99712581127422428</v>
      </c>
      <c r="I16" s="37">
        <f>Assumptions!J43</f>
        <v>0.99569181625722247</v>
      </c>
      <c r="J16" s="37">
        <f>Assumptions!K43</f>
        <v>0.99425988350927996</v>
      </c>
      <c r="K16" s="37">
        <f>Assumptions!L43</f>
        <v>0.99283001006458882</v>
      </c>
      <c r="L16" s="37">
        <f>Assumptions!M43</f>
        <v>0.99225574693444496</v>
      </c>
      <c r="M16" s="37">
        <f>Assumptions!N43</f>
        <v>0.9916818159640256</v>
      </c>
      <c r="N16" s="37">
        <f>Assumptions!O43</f>
        <v>0.99110821696120621</v>
      </c>
      <c r="O16" s="37">
        <f>Assumptions!P43</f>
        <v>0.99053494973397327</v>
      </c>
      <c r="P16" s="37">
        <f>Assumptions!Q43</f>
        <v>0.98996201409042428</v>
      </c>
      <c r="Q16" s="37">
        <f>Assumptions!R43</f>
        <v>0.98957931886022965</v>
      </c>
      <c r="R16" s="37">
        <f>Assumptions!S43</f>
        <v>0.98919677157070052</v>
      </c>
      <c r="S16" s="37">
        <f>Assumptions!T43</f>
        <v>0.98881437216464674</v>
      </c>
      <c r="T16" s="37">
        <f>Assumptions!U43</f>
        <v>0.98843212058490004</v>
      </c>
      <c r="U16" s="37">
        <f>Assumptions!V43</f>
        <v>0.98805001677431437</v>
      </c>
      <c r="V16" s="37">
        <f>Assumptions!W43</f>
        <v>0.98805001677431437</v>
      </c>
      <c r="W16" s="37">
        <f>Assumptions!X43</f>
        <v>0.98805001677431437</v>
      </c>
      <c r="X16" s="37">
        <f>Assumptions!Y43</f>
        <v>0.98805001677431437</v>
      </c>
      <c r="Y16" s="37">
        <f>Assumptions!Z43</f>
        <v>0.98805001677431437</v>
      </c>
      <c r="Z16" s="37">
        <f>Assumptions!AA43</f>
        <v>0.98805001677431437</v>
      </c>
      <c r="AA16" s="37">
        <f>Assumptions!AB43</f>
        <v>0.98805001677431437</v>
      </c>
      <c r="AB16" s="37">
        <f>Assumptions!AC43</f>
        <v>0.98805001677431437</v>
      </c>
      <c r="AC16" s="37">
        <f>Assumptions!AD43</f>
        <v>0.98805001677431437</v>
      </c>
      <c r="AD16" s="37">
        <f>Assumptions!AE43</f>
        <v>0.98805001677431437</v>
      </c>
      <c r="AE16" s="37">
        <f>Assumptions!AF43</f>
        <v>0.98805001677431437</v>
      </c>
      <c r="AF16" s="37">
        <f>Assumptions!AG43</f>
        <v>0.98805001677431437</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-24673.840471021831</v>
      </c>
      <c r="H19" s="44">
        <f t="shared" si="3"/>
        <v>-50851.559745326638</v>
      </c>
      <c r="I19" s="44">
        <f t="shared" si="3"/>
        <v>-78601.917825397104</v>
      </c>
      <c r="J19" s="44">
        <f t="shared" si="3"/>
        <v>-107996.46977962926</v>
      </c>
      <c r="K19" s="44">
        <f t="shared" si="3"/>
        <v>-139109.67228044942</v>
      </c>
      <c r="L19" s="44">
        <f t="shared" si="3"/>
        <v>-154941.67477728799</v>
      </c>
      <c r="M19" s="44">
        <f t="shared" si="3"/>
        <v>-171619.70950869471</v>
      </c>
      <c r="N19" s="44">
        <f t="shared" si="3"/>
        <v>-189180.95927811414</v>
      </c>
      <c r="O19" s="44">
        <f t="shared" si="3"/>
        <v>-207664.09746843576</v>
      </c>
      <c r="P19" s="44">
        <f t="shared" si="3"/>
        <v>-227109.34467319399</v>
      </c>
      <c r="Q19" s="44">
        <f t="shared" si="3"/>
        <v>-243127.70904513448</v>
      </c>
      <c r="R19" s="44">
        <f t="shared" si="3"/>
        <v>-259921.2805275619</v>
      </c>
      <c r="S19" s="44">
        <f t="shared" si="3"/>
        <v>-277522.73861686513</v>
      </c>
      <c r="T19" s="44">
        <f t="shared" si="3"/>
        <v>-295966.04429493472</v>
      </c>
      <c r="U19" s="44">
        <f t="shared" si="3"/>
        <v>-315286.48808687553</v>
      </c>
      <c r="V19" s="44">
        <f t="shared" si="3"/>
        <v>-325128.68478054181</v>
      </c>
      <c r="W19" s="44">
        <f t="shared" si="3"/>
        <v>-335278.1221566312</v>
      </c>
      <c r="X19" s="44">
        <f t="shared" si="3"/>
        <v>-345744.39124850556</v>
      </c>
      <c r="Y19" s="44">
        <f t="shared" si="3"/>
        <v>-356537.38248973712</v>
      </c>
      <c r="Z19" s="44">
        <f t="shared" si="3"/>
        <v>-367667.29506037384</v>
      </c>
      <c r="AA19" s="44">
        <f t="shared" si="3"/>
        <v>-379144.64652497694</v>
      </c>
      <c r="AB19" s="44">
        <f t="shared" si="3"/>
        <v>-390980.28277153522</v>
      </c>
      <c r="AC19" s="44">
        <f t="shared" si="3"/>
        <v>-403185.38826062158</v>
      </c>
      <c r="AD19" s="44">
        <f t="shared" si="3"/>
        <v>-415771.49659451842</v>
      </c>
      <c r="AE19" s="44">
        <f t="shared" si="3"/>
        <v>-428750.50141624361</v>
      </c>
      <c r="AF19" s="44">
        <f t="shared" si="3"/>
        <v>-442134.66764884442</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-14081.759995959699</v>
      </c>
      <c r="H24" s="44">
        <f t="shared" si="6"/>
        <v>-34500.208420325071</v>
      </c>
      <c r="I24" s="44">
        <f t="shared" si="6"/>
        <v>-61628.02200707607</v>
      </c>
      <c r="J24" s="44">
        <f t="shared" si="6"/>
        <v>-95852.956613430753</v>
      </c>
      <c r="K24" s="44">
        <f t="shared" si="6"/>
        <v>-137578.36013727635</v>
      </c>
      <c r="L24" s="44">
        <f t="shared" si="6"/>
        <v>-168651.18008396029</v>
      </c>
      <c r="M24" s="44">
        <f t="shared" si="6"/>
        <v>-203550.01188628376</v>
      </c>
      <c r="N24" s="44">
        <f t="shared" si="6"/>
        <v>-242479.25082648546</v>
      </c>
      <c r="O24" s="44">
        <f t="shared" si="6"/>
        <v>-285651.46558921412</v>
      </c>
      <c r="P24" s="44">
        <f t="shared" si="6"/>
        <v>-333287.67976270989</v>
      </c>
      <c r="Q24" s="44">
        <f t="shared" si="6"/>
        <v>-378720.61159888655</v>
      </c>
      <c r="R24" s="44">
        <f t="shared" si="6"/>
        <v>-427860.49227635562</v>
      </c>
      <c r="S24" s="44">
        <f t="shared" si="6"/>
        <v>-480887.3477878347</v>
      </c>
      <c r="T24" s="44">
        <f t="shared" si="6"/>
        <v>-537988.14046855271</v>
      </c>
      <c r="U24" s="44">
        <f t="shared" si="6"/>
        <v>-599357.00388527662</v>
      </c>
      <c r="V24" s="44">
        <f t="shared" si="6"/>
        <v>-644604.67945382744</v>
      </c>
      <c r="W24" s="44">
        <f t="shared" si="6"/>
        <v>-691553.16395752132</v>
      </c>
      <c r="X24" s="44">
        <f t="shared" si="6"/>
        <v>-740255.39311451465</v>
      </c>
      <c r="Y24" s="44">
        <f t="shared" si="6"/>
        <v>-790765.80862306803</v>
      </c>
      <c r="Z24" s="44">
        <f t="shared" si="6"/>
        <v>-843140.39880372584</v>
      </c>
      <c r="AA24" s="44">
        <f t="shared" si="6"/>
        <v>-897436.74030095339</v>
      </c>
      <c r="AB24" s="44">
        <f t="shared" si="6"/>
        <v>-953714.04087103903</v>
      </c>
      <c r="AC24" s="44">
        <f t="shared" si="6"/>
        <v>-1012033.1832839102</v>
      </c>
      <c r="AD24" s="44">
        <f t="shared" si="6"/>
        <v>-1072456.7703671753</v>
      </c>
      <c r="AE24" s="44">
        <f t="shared" si="6"/>
        <v>-1135049.1712213755</v>
      </c>
      <c r="AF24" s="44">
        <f t="shared" si="6"/>
        <v>-1199876.5686363131</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16967476.134389877</v>
      </c>
      <c r="D27" s="2">
        <f t="shared" ref="D27:AF27" si="8">D12+D13+D14+D19+D20+D22+D24+D25</f>
        <v>19315695.713710234</v>
      </c>
      <c r="E27" s="2">
        <f t="shared" si="8"/>
        <v>21760313.503887326</v>
      </c>
      <c r="F27" s="2">
        <f t="shared" si="8"/>
        <v>24304474.720220707</v>
      </c>
      <c r="G27" s="2">
        <f t="shared" si="8"/>
        <v>26909880.272657774</v>
      </c>
      <c r="H27" s="2">
        <f t="shared" si="8"/>
        <v>29610599.440679874</v>
      </c>
      <c r="I27" s="2">
        <f t="shared" si="8"/>
        <v>32409435.581644699</v>
      </c>
      <c r="J27" s="2">
        <f t="shared" si="8"/>
        <v>35309267.201574631</v>
      </c>
      <c r="K27" s="2">
        <f t="shared" si="8"/>
        <v>38313049.876587562</v>
      </c>
      <c r="L27" s="2">
        <f t="shared" si="8"/>
        <v>41461309.074613333</v>
      </c>
      <c r="M27" s="2">
        <f t="shared" si="8"/>
        <v>44727189.131504998</v>
      </c>
      <c r="N27" s="2">
        <f t="shared" si="8"/>
        <v>48114307.25461176</v>
      </c>
      <c r="O27" s="2">
        <f t="shared" si="8"/>
        <v>51626382.609949142</v>
      </c>
      <c r="P27" s="2">
        <f t="shared" si="8"/>
        <v>55267239.065520838</v>
      </c>
      <c r="Q27" s="2">
        <f t="shared" si="8"/>
        <v>59052592.563143402</v>
      </c>
      <c r="R27" s="2">
        <f t="shared" si="8"/>
        <v>62976684.5767719</v>
      </c>
      <c r="S27" s="2">
        <f t="shared" si="8"/>
        <v>67043781.937870421</v>
      </c>
      <c r="T27" s="2">
        <f t="shared" si="8"/>
        <v>71258272.474765882</v>
      </c>
      <c r="U27" s="2">
        <f t="shared" si="8"/>
        <v>75624668.296030104</v>
      </c>
      <c r="V27" s="2">
        <f t="shared" si="8"/>
        <v>80179616.046566516</v>
      </c>
      <c r="W27" s="2">
        <f t="shared" si="8"/>
        <v>84900593.608261362</v>
      </c>
      <c r="X27" s="2">
        <f t="shared" si="8"/>
        <v>89792770.825853616</v>
      </c>
      <c r="Y27" s="2">
        <f t="shared" si="8"/>
        <v>94861466.816761106</v>
      </c>
      <c r="Z27" s="2">
        <f t="shared" si="8"/>
        <v>100112154.10423727</v>
      </c>
      <c r="AA27" s="2">
        <f t="shared" si="8"/>
        <v>105550462.86224161</v>
      </c>
      <c r="AB27" s="2">
        <f t="shared" si="8"/>
        <v>111182185.27500464</v>
      </c>
      <c r="AC27" s="2">
        <f t="shared" si="8"/>
        <v>117013280.01434678</v>
      </c>
      <c r="AD27" s="2">
        <f t="shared" si="8"/>
        <v>123049876.83789262</v>
      </c>
      <c r="AE27" s="2">
        <f t="shared" si="8"/>
        <v>129298281.31140432</v>
      </c>
      <c r="AF27" s="2">
        <f t="shared" si="8"/>
        <v>135764979.65854442</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3W2DU3RAJ5R2-1900874439-824</_dlc_DocId>
    <_dlc_DocIdUrl xmlns="f54e2983-00ce-40fc-8108-18f351fc47bf">
      <Url>https://dia.cohesion.net.nz/Sites/LGV/TWRP/CAE/_layouts/15/DocIdRedir.aspx?ID=3W2DU3RAJ5R2-1900874439-824</Url>
      <Description>3W2DU3RAJ5R2-1900874439-824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purl.org/dc/terms/"/>
    <ds:schemaRef ds:uri="65b6d800-2dda-48d6-88d8-9e2b35e6f7ea"/>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08a23fc5-e034-477c-ac83-93bc1440f322"/>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94A0E74B-C98C-46E2-B4C8-4F981FB2E9DA}"/>
</file>

<file path=customXml/itemProps4.xml><?xml version="1.0" encoding="utf-8"?>
<ds:datastoreItem xmlns:ds="http://schemas.openxmlformats.org/officeDocument/2006/customXml" ds:itemID="{0EDF2CD4-5A22-4BB4-B57C-8BFB37E9D7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2021-07-01T15:13:55Z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0d235a96-1fc7-4579-9fdb-cd3bca128a78</vt:lpwstr>
  </property>
</Properties>
</file>